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5295" windowWidth="20115" windowHeight="2775" tabRatio="904"/>
  </bookViews>
  <sheets>
    <sheet name="งบทดลอง (2)" sheetId="22" r:id="rId1"/>
    <sheet name="รับ-จ่ายเงินสด (2)" sheetId="18" r:id="rId2"/>
    <sheet name="รายรับประกอบงบทดลอง" sheetId="4" r:id="rId3"/>
    <sheet name="จ่ายจริงประกอบงบทดลอง" sheetId="5" r:id="rId4"/>
    <sheet name="หมายเหตุ 3-4 งบทดลอง" sheetId="21" r:id="rId5"/>
    <sheet name="หมายเหตุ 1-6 รับจ่าย" sheetId="20" r:id="rId6"/>
    <sheet name="เงินมัดจำ" sheetId="16" r:id="rId7"/>
    <sheet name="เงินมัดจำ (2)" sheetId="23" r:id="rId8"/>
    <sheet name="กระทบยอดเงินฝากธนาคาร" sheetId="6" r:id="rId9"/>
    <sheet name="ใบผ่านรายการบัญชีทั่วไป" sheetId="9" r:id="rId10"/>
    <sheet name="เงินอุดหนุน ฉก 59" sheetId="10" r:id="rId11"/>
    <sheet name="แบบจ่ายเงินสะสม" sheetId="13" r:id="rId12"/>
    <sheet name="กระดาษทำการเงินคงเหลือ)" sheetId="15" r:id="rId13"/>
  </sheets>
  <externalReferences>
    <externalReference r:id="rId14"/>
  </externalReferences>
  <definedNames>
    <definedName name="_xlnm.Print_Area" localSheetId="3">จ่ายจริงประกอบงบทดลอง!#REF!</definedName>
    <definedName name="_xlnm.Print_Area" localSheetId="1">'รับ-จ่ายเงินสด (2)'!#REF!</definedName>
    <definedName name="_xlnm.Print_Area" localSheetId="2">รายรับประกอบงบทดลอง!#REF!</definedName>
  </definedNames>
  <calcPr calcId="144525"/>
</workbook>
</file>

<file path=xl/calcChain.xml><?xml version="1.0" encoding="utf-8"?>
<calcChain xmlns="http://schemas.openxmlformats.org/spreadsheetml/2006/main">
  <c r="AB73" i="18" l="1"/>
  <c r="G147" i="6"/>
  <c r="AB76" i="18"/>
  <c r="AB63" i="18"/>
  <c r="AB28" i="18"/>
  <c r="G141" i="6" l="1"/>
  <c r="AB61" i="18" l="1"/>
  <c r="X18" i="18"/>
  <c r="P28" i="5"/>
  <c r="O28" i="5"/>
  <c r="O29" i="5" s="1"/>
  <c r="P27" i="5"/>
  <c r="O19" i="5"/>
  <c r="O12" i="5"/>
  <c r="AD76" i="18"/>
  <c r="E25" i="6"/>
  <c r="G25" i="6" s="1"/>
  <c r="G33" i="6" s="1"/>
  <c r="O17" i="22"/>
  <c r="G25" i="20" l="1"/>
  <c r="P19" i="5"/>
  <c r="O30" i="22"/>
  <c r="O19" i="22"/>
  <c r="O18" i="22"/>
  <c r="O16" i="22"/>
  <c r="O15" i="22"/>
  <c r="O13" i="22"/>
  <c r="O14" i="22"/>
  <c r="P28" i="22"/>
  <c r="P26" i="22"/>
  <c r="P30" i="22" s="1"/>
  <c r="AB71" i="18"/>
  <c r="X67" i="18"/>
  <c r="Y66" i="18"/>
  <c r="X66" i="18"/>
  <c r="W63" i="18"/>
  <c r="W72" i="18" s="1"/>
  <c r="V63" i="18"/>
  <c r="V76" i="18" s="1"/>
  <c r="W28" i="18"/>
  <c r="W29" i="18" s="1"/>
  <c r="V28" i="18"/>
  <c r="AB19" i="18"/>
  <c r="W19" i="18"/>
  <c r="V19" i="18"/>
  <c r="V29" i="18" s="1"/>
  <c r="G25" i="21"/>
  <c r="G24" i="21"/>
  <c r="O17" i="5"/>
  <c r="P26" i="5"/>
  <c r="P25" i="5"/>
  <c r="P24" i="5"/>
  <c r="O21" i="5"/>
  <c r="N21" i="5"/>
  <c r="P20" i="5"/>
  <c r="P21" i="5"/>
  <c r="N17" i="5"/>
  <c r="N29" i="5" s="1"/>
  <c r="P16" i="5"/>
  <c r="P15" i="5"/>
  <c r="P14" i="5"/>
  <c r="P13" i="5"/>
  <c r="P12" i="5"/>
  <c r="P11" i="5"/>
  <c r="P10" i="5"/>
  <c r="P9" i="5"/>
  <c r="P8" i="5"/>
  <c r="P7" i="5"/>
  <c r="S55" i="4"/>
  <c r="S66" i="4"/>
  <c r="T55" i="4"/>
  <c r="T78" i="4"/>
  <c r="T72" i="4"/>
  <c r="T73" i="4"/>
  <c r="T74" i="4"/>
  <c r="T75" i="4"/>
  <c r="T76" i="4"/>
  <c r="T77" i="4"/>
  <c r="T71" i="4"/>
  <c r="S78" i="4"/>
  <c r="R66" i="4"/>
  <c r="R67" i="4" s="1"/>
  <c r="R79" i="4" s="1"/>
  <c r="T65" i="4"/>
  <c r="T64" i="4"/>
  <c r="T63" i="4"/>
  <c r="T62" i="4"/>
  <c r="T61" i="4"/>
  <c r="T60" i="4"/>
  <c r="T59" i="4"/>
  <c r="T58" i="4"/>
  <c r="T57" i="4"/>
  <c r="T56" i="4"/>
  <c r="S50" i="4"/>
  <c r="R50" i="4"/>
  <c r="T49" i="4"/>
  <c r="T48" i="4"/>
  <c r="T47" i="4"/>
  <c r="T46" i="4"/>
  <c r="T45" i="4"/>
  <c r="T42" i="4"/>
  <c r="T41" i="4"/>
  <c r="T40" i="4"/>
  <c r="T39" i="4"/>
  <c r="T38" i="4"/>
  <c r="T37" i="4"/>
  <c r="T50" i="4" s="1"/>
  <c r="S34" i="4"/>
  <c r="R34" i="4"/>
  <c r="R35" i="4" s="1"/>
  <c r="R51" i="4" s="1"/>
  <c r="T33" i="4"/>
  <c r="T32" i="4"/>
  <c r="T31" i="4"/>
  <c r="T29" i="4"/>
  <c r="S29" i="4"/>
  <c r="R29" i="4"/>
  <c r="T28" i="4"/>
  <c r="T26" i="4"/>
  <c r="S26" i="4"/>
  <c r="R26" i="4"/>
  <c r="T25" i="4"/>
  <c r="S23" i="4"/>
  <c r="R23" i="4"/>
  <c r="T22" i="4"/>
  <c r="T21" i="4"/>
  <c r="T20" i="4"/>
  <c r="T19" i="4"/>
  <c r="T18" i="4"/>
  <c r="T17" i="4"/>
  <c r="T16" i="4"/>
  <c r="T15" i="4"/>
  <c r="T14" i="4"/>
  <c r="T13" i="4"/>
  <c r="T12" i="4"/>
  <c r="S10" i="4"/>
  <c r="R10" i="4"/>
  <c r="T9" i="4"/>
  <c r="T8" i="4"/>
  <c r="T7" i="4"/>
  <c r="Q30" i="22" l="1"/>
  <c r="T34" i="4"/>
  <c r="AB72" i="18"/>
  <c r="AB29" i="18"/>
  <c r="P17" i="5"/>
  <c r="P22" i="5" s="1"/>
  <c r="P29" i="5" s="1"/>
  <c r="O22" i="5"/>
  <c r="N22" i="5"/>
  <c r="T66" i="4"/>
  <c r="T23" i="4"/>
  <c r="S35" i="4"/>
  <c r="T10" i="4"/>
  <c r="S51" i="4"/>
  <c r="S67" i="4" s="1"/>
  <c r="S79" i="4" s="1"/>
  <c r="T35" i="4" l="1"/>
  <c r="T51" i="4" s="1"/>
  <c r="T67" i="4" s="1"/>
  <c r="T79" i="4" s="1"/>
  <c r="D91" i="16" l="1"/>
  <c r="G91" i="16" s="1"/>
  <c r="G70" i="23"/>
  <c r="G47" i="23"/>
  <c r="G80" i="23" l="1"/>
  <c r="G31" i="23"/>
  <c r="G81" i="23" l="1"/>
  <c r="A50" i="23"/>
  <c r="J33" i="6" l="1"/>
  <c r="E230" i="9"/>
  <c r="F219" i="9"/>
  <c r="F230" i="9" s="1"/>
  <c r="E200" i="9"/>
  <c r="F189" i="9"/>
  <c r="F200" i="9" s="1"/>
  <c r="E170" i="9"/>
  <c r="F159" i="9"/>
  <c r="F170" i="9" s="1"/>
  <c r="E49" i="9"/>
  <c r="F38" i="9"/>
  <c r="F49" i="9" s="1"/>
  <c r="K12" i="5"/>
  <c r="R68" i="18"/>
  <c r="Q54" i="18"/>
  <c r="X54" i="18" s="1"/>
  <c r="Y54" i="18" s="1"/>
  <c r="K19" i="22"/>
  <c r="K18" i="22"/>
  <c r="K17" i="22"/>
  <c r="K16" i="22"/>
  <c r="K13" i="22"/>
  <c r="K15" i="22"/>
  <c r="H28" i="22"/>
  <c r="H27" i="22"/>
  <c r="H30" i="22" s="1"/>
  <c r="G20" i="22"/>
  <c r="G19" i="22"/>
  <c r="G18" i="22"/>
  <c r="G17" i="22"/>
  <c r="G16" i="22"/>
  <c r="G14" i="22"/>
  <c r="G13" i="22"/>
  <c r="G7" i="22"/>
  <c r="G6" i="22"/>
  <c r="Q68" i="18" l="1"/>
  <c r="Y68" i="18"/>
  <c r="X68" i="18" s="1"/>
  <c r="G30" i="22"/>
  <c r="L26" i="22"/>
  <c r="K14" i="22"/>
  <c r="U63" i="18"/>
  <c r="L19" i="5"/>
  <c r="K28" i="5"/>
  <c r="L26" i="5"/>
  <c r="L25" i="5"/>
  <c r="L24" i="5"/>
  <c r="L28" i="5" s="1"/>
  <c r="K21" i="5"/>
  <c r="J21" i="5"/>
  <c r="L20" i="5"/>
  <c r="L21" i="5"/>
  <c r="J17" i="5"/>
  <c r="J29" i="5" s="1"/>
  <c r="L16" i="5"/>
  <c r="L15" i="5"/>
  <c r="L14" i="5"/>
  <c r="L13" i="5"/>
  <c r="K17" i="5"/>
  <c r="L11" i="5"/>
  <c r="L10" i="5"/>
  <c r="L9" i="5"/>
  <c r="L8" i="5"/>
  <c r="L7" i="5"/>
  <c r="O72" i="4"/>
  <c r="O73" i="4"/>
  <c r="O74" i="4"/>
  <c r="O75" i="4"/>
  <c r="O77" i="4"/>
  <c r="O71" i="4"/>
  <c r="O78" i="4" s="1"/>
  <c r="N78" i="4"/>
  <c r="N66" i="4"/>
  <c r="M66" i="4"/>
  <c r="M67" i="4" s="1"/>
  <c r="M79" i="4" s="1"/>
  <c r="O65" i="4"/>
  <c r="O64" i="4"/>
  <c r="O63" i="4"/>
  <c r="O62" i="4"/>
  <c r="O61" i="4"/>
  <c r="O60" i="4"/>
  <c r="O59" i="4"/>
  <c r="O58" i="4"/>
  <c r="O57" i="4"/>
  <c r="O56" i="4"/>
  <c r="O66" i="4" s="1"/>
  <c r="O55" i="4"/>
  <c r="N50" i="4"/>
  <c r="M50" i="4"/>
  <c r="O49" i="4"/>
  <c r="O48" i="4"/>
  <c r="O47" i="4"/>
  <c r="O46" i="4"/>
  <c r="O45" i="4"/>
  <c r="O42" i="4"/>
  <c r="O41" i="4"/>
  <c r="O40" i="4"/>
  <c r="O39" i="4"/>
  <c r="O38" i="4"/>
  <c r="O37" i="4"/>
  <c r="O50" i="4" s="1"/>
  <c r="N34" i="4"/>
  <c r="M34" i="4"/>
  <c r="M35" i="4" s="1"/>
  <c r="M51" i="4" s="1"/>
  <c r="O33" i="4"/>
  <c r="O32" i="4"/>
  <c r="O34" i="4" s="1"/>
  <c r="O31" i="4"/>
  <c r="O29" i="4"/>
  <c r="N29" i="4"/>
  <c r="M29" i="4"/>
  <c r="O28" i="4"/>
  <c r="N26" i="4"/>
  <c r="N35" i="4" s="1"/>
  <c r="M26" i="4"/>
  <c r="O25" i="4"/>
  <c r="O26" i="4" s="1"/>
  <c r="N23" i="4"/>
  <c r="M23" i="4"/>
  <c r="O22" i="4"/>
  <c r="O21" i="4"/>
  <c r="O20" i="4"/>
  <c r="O19" i="4"/>
  <c r="O18" i="4"/>
  <c r="O17" i="4"/>
  <c r="O16" i="4"/>
  <c r="O15" i="4"/>
  <c r="O14" i="4"/>
  <c r="O13" i="4"/>
  <c r="O23" i="4" s="1"/>
  <c r="O12" i="4"/>
  <c r="N10" i="4"/>
  <c r="M10" i="4"/>
  <c r="O9" i="4"/>
  <c r="O8" i="4"/>
  <c r="O10" i="4" s="1"/>
  <c r="O7" i="4"/>
  <c r="Q67" i="18"/>
  <c r="R66" i="18"/>
  <c r="Q66" i="18" s="1"/>
  <c r="U71" i="18"/>
  <c r="P63" i="18"/>
  <c r="P72" i="18" s="1"/>
  <c r="O63" i="18"/>
  <c r="O76" i="18" s="1"/>
  <c r="R54" i="18"/>
  <c r="U28" i="18"/>
  <c r="P28" i="18"/>
  <c r="O28" i="18"/>
  <c r="P19" i="18"/>
  <c r="O19" i="18"/>
  <c r="O29" i="18" s="1"/>
  <c r="J26" i="4"/>
  <c r="J34" i="4"/>
  <c r="J50" i="4"/>
  <c r="J66" i="4"/>
  <c r="J78" i="4"/>
  <c r="P29" i="18" l="1"/>
  <c r="U19" i="18"/>
  <c r="U29" i="18" s="1"/>
  <c r="K29" i="5"/>
  <c r="K22" i="5"/>
  <c r="L12" i="5"/>
  <c r="L17" i="5" s="1"/>
  <c r="L22" i="5" s="1"/>
  <c r="L29" i="5" s="1"/>
  <c r="J22" i="5"/>
  <c r="N51" i="4"/>
  <c r="N67" i="4" s="1"/>
  <c r="N79" i="4" s="1"/>
  <c r="O35" i="4"/>
  <c r="O51" i="4" s="1"/>
  <c r="O67" i="4" s="1"/>
  <c r="O79" i="4" s="1"/>
  <c r="U72" i="18"/>
  <c r="I19" i="18" l="1"/>
  <c r="G12" i="5" l="1"/>
  <c r="K18" i="18"/>
  <c r="R18" i="18" s="1"/>
  <c r="N14" i="18" l="1"/>
  <c r="N13" i="18"/>
  <c r="K54" i="18"/>
  <c r="J50" i="18"/>
  <c r="N65" i="18"/>
  <c r="N71" i="18" s="1"/>
  <c r="N57" i="18"/>
  <c r="E79" i="9"/>
  <c r="F68" i="9"/>
  <c r="F79" i="9" s="1"/>
  <c r="D75" i="16"/>
  <c r="D35" i="16"/>
  <c r="Q50" i="18" l="1"/>
  <c r="K50" i="18"/>
  <c r="D92" i="16"/>
  <c r="G92" i="16" s="1"/>
  <c r="G62" i="20"/>
  <c r="G63" i="20"/>
  <c r="G64" i="20"/>
  <c r="G65" i="20"/>
  <c r="G61" i="20"/>
  <c r="H19" i="5"/>
  <c r="J72" i="4"/>
  <c r="J71" i="4"/>
  <c r="K20" i="22"/>
  <c r="G70" i="20" l="1"/>
  <c r="R50" i="18"/>
  <c r="X50" i="18"/>
  <c r="H25" i="5"/>
  <c r="H26" i="5"/>
  <c r="H24" i="5"/>
  <c r="H20" i="5"/>
  <c r="H8" i="5"/>
  <c r="H9" i="5"/>
  <c r="H10" i="5"/>
  <c r="H11" i="5"/>
  <c r="H12" i="5"/>
  <c r="H13" i="5"/>
  <c r="H14" i="5"/>
  <c r="H15" i="5"/>
  <c r="H16" i="5"/>
  <c r="H7" i="5"/>
  <c r="G28" i="5"/>
  <c r="H21" i="5"/>
  <c r="G21" i="5"/>
  <c r="F21" i="5"/>
  <c r="G17" i="5"/>
  <c r="G22" i="5" s="1"/>
  <c r="F17" i="5"/>
  <c r="F29" i="5" s="1"/>
  <c r="J13" i="4"/>
  <c r="J14" i="4"/>
  <c r="J15" i="4"/>
  <c r="J16" i="4"/>
  <c r="J17" i="4"/>
  <c r="J18" i="4"/>
  <c r="J19" i="4"/>
  <c r="J20" i="4"/>
  <c r="J21" i="4"/>
  <c r="J22" i="4"/>
  <c r="J12" i="4"/>
  <c r="J8" i="4"/>
  <c r="J9" i="4"/>
  <c r="J7" i="4"/>
  <c r="J56" i="4"/>
  <c r="J57" i="4"/>
  <c r="J58" i="4"/>
  <c r="J59" i="4"/>
  <c r="J60" i="4"/>
  <c r="J61" i="4"/>
  <c r="J62" i="4"/>
  <c r="J63" i="4"/>
  <c r="J64" i="4"/>
  <c r="J65" i="4"/>
  <c r="J55" i="4"/>
  <c r="J47" i="4"/>
  <c r="J48" i="4"/>
  <c r="J49" i="4"/>
  <c r="J46" i="4"/>
  <c r="J45" i="4"/>
  <c r="J38" i="4"/>
  <c r="J39" i="4"/>
  <c r="J40" i="4"/>
  <c r="J41" i="4"/>
  <c r="J42" i="4"/>
  <c r="J37" i="4"/>
  <c r="J32" i="4"/>
  <c r="J33" i="4"/>
  <c r="J31" i="4"/>
  <c r="J28" i="4"/>
  <c r="J25" i="4"/>
  <c r="I78" i="4"/>
  <c r="I66" i="4"/>
  <c r="H66" i="4"/>
  <c r="I50" i="4"/>
  <c r="N16" i="18" s="1"/>
  <c r="H50" i="4"/>
  <c r="H35" i="4"/>
  <c r="H51" i="4" s="1"/>
  <c r="H67" i="4" s="1"/>
  <c r="H79" i="4" s="1"/>
  <c r="I34" i="4"/>
  <c r="N15" i="18" s="1"/>
  <c r="H34" i="4"/>
  <c r="I29" i="4"/>
  <c r="H29" i="4"/>
  <c r="J29" i="4"/>
  <c r="I26" i="4"/>
  <c r="H26" i="4"/>
  <c r="I23" i="4"/>
  <c r="N12" i="18" s="1"/>
  <c r="H23" i="4"/>
  <c r="I10" i="4"/>
  <c r="N11" i="18" s="1"/>
  <c r="H10" i="4"/>
  <c r="J67" i="18"/>
  <c r="K66" i="18"/>
  <c r="J66" i="18" s="1"/>
  <c r="H63" i="18"/>
  <c r="H76" i="18" s="1"/>
  <c r="N63" i="18"/>
  <c r="I63" i="18"/>
  <c r="I72" i="18" s="1"/>
  <c r="I28" i="18"/>
  <c r="H28" i="18"/>
  <c r="N28" i="18"/>
  <c r="H19" i="18"/>
  <c r="H29" i="18" s="1"/>
  <c r="L28" i="22"/>
  <c r="Y50" i="18" l="1"/>
  <c r="N19" i="18"/>
  <c r="N29" i="18" s="1"/>
  <c r="I29" i="18"/>
  <c r="J10" i="4"/>
  <c r="H28" i="5"/>
  <c r="G29" i="5"/>
  <c r="H17" i="5"/>
  <c r="H22" i="5" s="1"/>
  <c r="H29" i="5" s="1"/>
  <c r="F22" i="5"/>
  <c r="I35" i="4"/>
  <c r="I51" i="4" s="1"/>
  <c r="I67" i="4" s="1"/>
  <c r="I79" i="4" s="1"/>
  <c r="J23" i="4"/>
  <c r="J35" i="4" s="1"/>
  <c r="N72" i="18"/>
  <c r="D66" i="4"/>
  <c r="E56" i="4"/>
  <c r="E57" i="4"/>
  <c r="E58" i="4"/>
  <c r="E59" i="4"/>
  <c r="E60" i="4"/>
  <c r="E61" i="4"/>
  <c r="E62" i="4"/>
  <c r="E63" i="4"/>
  <c r="E64" i="4"/>
  <c r="E65" i="4"/>
  <c r="J51" i="4" l="1"/>
  <c r="N76" i="18"/>
  <c r="U9" i="18" s="1"/>
  <c r="U76" i="18" s="1"/>
  <c r="AB9" i="18" s="1"/>
  <c r="G111" i="6"/>
  <c r="J79" i="4" l="1"/>
  <c r="J67" i="4"/>
  <c r="D28" i="22"/>
  <c r="G10" i="21"/>
  <c r="D66" i="18" l="1"/>
  <c r="C66" i="18" s="1"/>
  <c r="D67" i="18"/>
  <c r="C67" i="18" s="1"/>
  <c r="D65" i="18"/>
  <c r="C65" i="18" s="1"/>
  <c r="K65" i="18" s="1"/>
  <c r="J65" i="18" s="1"/>
  <c r="R65" i="18" s="1"/>
  <c r="Q65" i="18" s="1"/>
  <c r="Y65" i="18" s="1"/>
  <c r="X65" i="18" s="1"/>
  <c r="C17" i="22"/>
  <c r="F35" i="16" l="1"/>
  <c r="G9" i="18"/>
  <c r="G27" i="21" l="1"/>
  <c r="G31" i="21" l="1"/>
  <c r="L30" i="22" s="1"/>
  <c r="D22" i="18"/>
  <c r="K22" i="18" s="1"/>
  <c r="G22" i="18"/>
  <c r="G57" i="18"/>
  <c r="D57" i="18" s="1"/>
  <c r="C57" i="18" s="1"/>
  <c r="J57" i="18" s="1"/>
  <c r="B54" i="18"/>
  <c r="G68" i="18"/>
  <c r="D68" i="18" s="1"/>
  <c r="C68" i="18" s="1"/>
  <c r="D64" i="18"/>
  <c r="C64" i="18" s="1"/>
  <c r="K64" i="18" s="1"/>
  <c r="D51" i="18"/>
  <c r="C51" i="18" s="1"/>
  <c r="J51" i="18" s="1"/>
  <c r="D52" i="18"/>
  <c r="C52" i="18" s="1"/>
  <c r="J52" i="18" s="1"/>
  <c r="D53" i="18"/>
  <c r="C53" i="18" s="1"/>
  <c r="J53" i="18" s="1"/>
  <c r="D55" i="18"/>
  <c r="C55" i="18" s="1"/>
  <c r="J55" i="18" s="1"/>
  <c r="D56" i="18"/>
  <c r="C56" i="18" s="1"/>
  <c r="J56" i="18" s="1"/>
  <c r="D58" i="18"/>
  <c r="C58" i="18" s="1"/>
  <c r="J58" i="18" s="1"/>
  <c r="D59" i="18"/>
  <c r="C59" i="18" s="1"/>
  <c r="J59" i="18" s="1"/>
  <c r="D60" i="18"/>
  <c r="C60" i="18" s="1"/>
  <c r="J60" i="18" s="1"/>
  <c r="D61" i="18"/>
  <c r="C61" i="18" s="1"/>
  <c r="J61" i="18" s="1"/>
  <c r="D62" i="18"/>
  <c r="C62" i="18" s="1"/>
  <c r="J62" i="18" s="1"/>
  <c r="D21" i="18"/>
  <c r="Q59" i="18" l="1"/>
  <c r="K59" i="18"/>
  <c r="Q62" i="18"/>
  <c r="K62" i="18"/>
  <c r="Q60" i="18"/>
  <c r="K60" i="18"/>
  <c r="Q58" i="18"/>
  <c r="K58" i="18"/>
  <c r="Q55" i="18"/>
  <c r="K55" i="18"/>
  <c r="Q52" i="18"/>
  <c r="K52" i="18"/>
  <c r="Q61" i="18"/>
  <c r="R61" i="18" s="1"/>
  <c r="Y61" i="18" s="1"/>
  <c r="X61" i="18" s="1"/>
  <c r="K61" i="18"/>
  <c r="Q56" i="18"/>
  <c r="K56" i="18"/>
  <c r="Q53" i="18"/>
  <c r="K53" i="18"/>
  <c r="Q51" i="18"/>
  <c r="K51" i="18"/>
  <c r="J63" i="18"/>
  <c r="C21" i="18"/>
  <c r="K21" i="18"/>
  <c r="Q57" i="18"/>
  <c r="K57" i="18"/>
  <c r="R22" i="18"/>
  <c r="J22" i="18"/>
  <c r="J64" i="18"/>
  <c r="K71" i="18"/>
  <c r="C22" i="18"/>
  <c r="G50" i="20"/>
  <c r="D8" i="5"/>
  <c r="D9" i="5"/>
  <c r="D10" i="5"/>
  <c r="D11" i="5"/>
  <c r="D12" i="5"/>
  <c r="D13" i="5"/>
  <c r="D14" i="5"/>
  <c r="D15" i="5"/>
  <c r="D16" i="5"/>
  <c r="D7" i="5"/>
  <c r="C13" i="18"/>
  <c r="C15" i="18"/>
  <c r="C17" i="18"/>
  <c r="D12" i="18"/>
  <c r="K12" i="18" s="1"/>
  <c r="D13" i="18"/>
  <c r="K13" i="18" s="1"/>
  <c r="D14" i="18"/>
  <c r="K14" i="18" s="1"/>
  <c r="D15" i="18"/>
  <c r="K15" i="18" s="1"/>
  <c r="D16" i="18"/>
  <c r="K16" i="18" s="1"/>
  <c r="D17" i="18"/>
  <c r="K17" i="18" s="1"/>
  <c r="D11" i="18"/>
  <c r="K11" i="18" s="1"/>
  <c r="E32" i="4"/>
  <c r="E31" i="4"/>
  <c r="E28" i="4"/>
  <c r="E8" i="4"/>
  <c r="E9" i="4"/>
  <c r="E7" i="4"/>
  <c r="E55" i="4"/>
  <c r="E66" i="4" s="1"/>
  <c r="E33" i="4"/>
  <c r="E25" i="4"/>
  <c r="E13" i="4"/>
  <c r="E14" i="4"/>
  <c r="E15" i="4"/>
  <c r="E16" i="4"/>
  <c r="E17" i="4"/>
  <c r="E18" i="4"/>
  <c r="E19" i="4"/>
  <c r="E20" i="4"/>
  <c r="E21" i="4"/>
  <c r="E22" i="4"/>
  <c r="E12" i="4"/>
  <c r="E38" i="4"/>
  <c r="E39" i="4"/>
  <c r="E40" i="4"/>
  <c r="E41" i="4"/>
  <c r="E42" i="4"/>
  <c r="E45" i="4"/>
  <c r="E46" i="4"/>
  <c r="E47" i="4"/>
  <c r="E48" i="4"/>
  <c r="E49" i="4"/>
  <c r="E37" i="4"/>
  <c r="R16" i="18" l="1"/>
  <c r="J16" i="18"/>
  <c r="R12" i="18"/>
  <c r="J12" i="18"/>
  <c r="R17" i="18"/>
  <c r="J17" i="18"/>
  <c r="R15" i="18"/>
  <c r="J15" i="18"/>
  <c r="R13" i="18"/>
  <c r="J13" i="18"/>
  <c r="C11" i="18"/>
  <c r="C16" i="18"/>
  <c r="C14" i="18"/>
  <c r="C12" i="18"/>
  <c r="R64" i="18"/>
  <c r="J71" i="18"/>
  <c r="Q22" i="18"/>
  <c r="Y22" i="18"/>
  <c r="X22" i="18" s="1"/>
  <c r="X57" i="18"/>
  <c r="Y57" i="18" s="1"/>
  <c r="R57" i="18"/>
  <c r="K63" i="18"/>
  <c r="K72" i="18" s="1"/>
  <c r="R11" i="18"/>
  <c r="K19" i="18"/>
  <c r="K29" i="18" s="1"/>
  <c r="J11" i="18"/>
  <c r="R14" i="18"/>
  <c r="J14" i="18"/>
  <c r="R21" i="18"/>
  <c r="J21" i="18"/>
  <c r="J28" i="18" s="1"/>
  <c r="K28" i="18"/>
  <c r="J72" i="18"/>
  <c r="X51" i="18"/>
  <c r="R51" i="18"/>
  <c r="Q63" i="18"/>
  <c r="X53" i="18"/>
  <c r="Y53" i="18" s="1"/>
  <c r="R53" i="18"/>
  <c r="X56" i="18"/>
  <c r="Y56" i="18" s="1"/>
  <c r="R56" i="18"/>
  <c r="X52" i="18"/>
  <c r="Y52" i="18" s="1"/>
  <c r="R52" i="18"/>
  <c r="X55" i="18"/>
  <c r="Y55" i="18" s="1"/>
  <c r="R55" i="18"/>
  <c r="X58" i="18"/>
  <c r="Y58" i="18" s="1"/>
  <c r="R58" i="18"/>
  <c r="X60" i="18"/>
  <c r="Y60" i="18" s="1"/>
  <c r="R60" i="18"/>
  <c r="X62" i="18"/>
  <c r="Y62" i="18" s="1"/>
  <c r="R62" i="18"/>
  <c r="X59" i="18"/>
  <c r="Y59" i="18" s="1"/>
  <c r="R59" i="18"/>
  <c r="B17" i="5"/>
  <c r="Y51" i="18" l="1"/>
  <c r="Y63" i="18" s="1"/>
  <c r="X63" i="18"/>
  <c r="Y21" i="18"/>
  <c r="R28" i="18"/>
  <c r="Q21" i="18"/>
  <c r="Q28" i="18" s="1"/>
  <c r="J19" i="18"/>
  <c r="J29" i="18" s="1"/>
  <c r="Y11" i="18"/>
  <c r="Q11" i="18"/>
  <c r="R19" i="18"/>
  <c r="R29" i="18" s="1"/>
  <c r="R63" i="18"/>
  <c r="Q14" i="18"/>
  <c r="Y14" i="18"/>
  <c r="X14" i="18" s="1"/>
  <c r="Q64" i="18"/>
  <c r="R71" i="18"/>
  <c r="R72" i="18" s="1"/>
  <c r="Q13" i="18"/>
  <c r="Y13" i="18"/>
  <c r="X13" i="18" s="1"/>
  <c r="Q15" i="18"/>
  <c r="Y15" i="18"/>
  <c r="X15" i="18" s="1"/>
  <c r="Q17" i="18"/>
  <c r="Y17" i="18"/>
  <c r="X17" i="18" s="1"/>
  <c r="Y12" i="18"/>
  <c r="X12" i="18" s="1"/>
  <c r="Q12" i="18"/>
  <c r="Y16" i="18"/>
  <c r="X16" i="18" s="1"/>
  <c r="Q16" i="18"/>
  <c r="G73" i="6"/>
  <c r="C17" i="5"/>
  <c r="B21" i="5"/>
  <c r="C21" i="5"/>
  <c r="D21" i="5"/>
  <c r="C28" i="5"/>
  <c r="D28" i="5"/>
  <c r="Q19" i="18" l="1"/>
  <c r="Q29" i="18" s="1"/>
  <c r="J73" i="18"/>
  <c r="J76" i="18"/>
  <c r="Y64" i="18"/>
  <c r="Q71" i="18"/>
  <c r="Q72" i="18" s="1"/>
  <c r="X11" i="18"/>
  <c r="X19" i="18" s="1"/>
  <c r="Y19" i="18"/>
  <c r="X21" i="18"/>
  <c r="X28" i="18" s="1"/>
  <c r="X29" i="18" s="1"/>
  <c r="X73" i="18" s="1"/>
  <c r="Y28" i="18"/>
  <c r="C22" i="5"/>
  <c r="C29" i="5"/>
  <c r="B29" i="5"/>
  <c r="B22" i="5"/>
  <c r="D17" i="5"/>
  <c r="D22" i="5" s="1"/>
  <c r="D29" i="5" s="1"/>
  <c r="X64" i="18" l="1"/>
  <c r="X71" i="18" s="1"/>
  <c r="Y71" i="18"/>
  <c r="Y29" i="18"/>
  <c r="Q76" i="18"/>
  <c r="Q73" i="18"/>
  <c r="C30" i="22"/>
  <c r="D30" i="22"/>
  <c r="D34" i="4" l="1"/>
  <c r="E91" i="16" l="1"/>
  <c r="G86" i="16"/>
  <c r="G87" i="16"/>
  <c r="G88" i="16"/>
  <c r="G89" i="16"/>
  <c r="G19" i="18" l="1"/>
  <c r="G28" i="18"/>
  <c r="B63" i="18" l="1"/>
  <c r="E139" i="9" l="1"/>
  <c r="F128" i="9"/>
  <c r="F139" i="9" s="1"/>
  <c r="D78" i="4"/>
  <c r="C66" i="4"/>
  <c r="D50" i="4"/>
  <c r="C50" i="4"/>
  <c r="C34" i="4"/>
  <c r="D29" i="4"/>
  <c r="C29" i="4"/>
  <c r="D26" i="4"/>
  <c r="C26" i="4"/>
  <c r="D23" i="4"/>
  <c r="C23" i="4"/>
  <c r="D10" i="4"/>
  <c r="C10" i="4"/>
  <c r="G71" i="18"/>
  <c r="G63" i="18"/>
  <c r="B72" i="18"/>
  <c r="A63" i="18"/>
  <c r="A76" i="18" s="1"/>
  <c r="B28" i="18"/>
  <c r="A28" i="18"/>
  <c r="G72" i="18" l="1"/>
  <c r="A19" i="18"/>
  <c r="A29" i="18" s="1"/>
  <c r="C35" i="4"/>
  <c r="C51" i="4" s="1"/>
  <c r="C67" i="4" s="1"/>
  <c r="C79" i="4" s="1"/>
  <c r="D63" i="18"/>
  <c r="D35" i="4"/>
  <c r="D51" i="4" s="1"/>
  <c r="D67" i="4" s="1"/>
  <c r="D79" i="4" s="1"/>
  <c r="G29" i="18"/>
  <c r="G73" i="18" l="1"/>
  <c r="G76" i="18"/>
  <c r="C63" i="18"/>
  <c r="F75" i="16" l="1"/>
  <c r="G75" i="16" l="1"/>
  <c r="G35" i="16"/>
  <c r="G9" i="16" l="1"/>
  <c r="E109" i="9" l="1"/>
  <c r="F98" i="9"/>
  <c r="F109" i="9" s="1"/>
  <c r="G85" i="16" l="1"/>
  <c r="A73" i="6" l="1"/>
  <c r="G84" i="16" l="1"/>
  <c r="G74" i="16"/>
  <c r="G73" i="16"/>
  <c r="G72" i="16"/>
  <c r="G71" i="16"/>
  <c r="G70" i="16"/>
  <c r="G69" i="16"/>
  <c r="G68" i="16"/>
  <c r="G67" i="16"/>
  <c r="G66" i="16"/>
  <c r="G65" i="16"/>
  <c r="G64" i="16"/>
  <c r="G63" i="16"/>
  <c r="G62" i="16"/>
  <c r="G34" i="16" l="1"/>
  <c r="G53" i="16" l="1"/>
  <c r="A42" i="16" l="1"/>
  <c r="A82" i="16" s="1"/>
  <c r="G25" i="16"/>
  <c r="F92" i="16" l="1"/>
  <c r="G26" i="16"/>
  <c r="G27" i="16"/>
  <c r="G61" i="16" l="1"/>
  <c r="E78" i="4" l="1"/>
  <c r="G32" i="16" l="1"/>
  <c r="G33" i="16"/>
  <c r="G44" i="16"/>
  <c r="G45" i="16"/>
  <c r="G46" i="16"/>
  <c r="G47" i="16"/>
  <c r="G48" i="16"/>
  <c r="G49" i="16"/>
  <c r="G50" i="16"/>
  <c r="G51" i="16"/>
  <c r="G52" i="16"/>
  <c r="G54" i="16"/>
  <c r="G55" i="16"/>
  <c r="G56" i="16"/>
  <c r="G57" i="16"/>
  <c r="G58" i="16"/>
  <c r="G59" i="16"/>
  <c r="G60" i="16"/>
  <c r="E10" i="4" l="1"/>
  <c r="G221" i="6" l="1"/>
  <c r="G184" i="6"/>
  <c r="B148" i="6"/>
  <c r="F148" i="6" s="1"/>
  <c r="A77" i="6"/>
  <c r="A115" i="6" s="1"/>
  <c r="A151" i="6" s="1"/>
  <c r="A188" i="6" s="1"/>
  <c r="A225" i="6" s="1"/>
  <c r="B74" i="6"/>
  <c r="B185" i="6" s="1"/>
  <c r="B222" i="6" s="1"/>
  <c r="A147" i="6"/>
  <c r="A184" i="6" s="1"/>
  <c r="A221" i="6" s="1"/>
  <c r="A47" i="6"/>
  <c r="A123" i="6" s="1"/>
  <c r="A160" i="6" s="1"/>
  <c r="A198" i="6" s="1"/>
  <c r="G34" i="6"/>
  <c r="G31" i="16"/>
  <c r="G30" i="16"/>
  <c r="G29" i="16"/>
  <c r="G28" i="16"/>
  <c r="G24" i="16"/>
  <c r="G23" i="16"/>
  <c r="G22" i="16"/>
  <c r="G21" i="16"/>
  <c r="G20" i="16"/>
  <c r="G19" i="16"/>
  <c r="G18" i="16"/>
  <c r="G17" i="16"/>
  <c r="G16" i="16"/>
  <c r="G15" i="16"/>
  <c r="G14" i="16"/>
  <c r="G13" i="16"/>
  <c r="G12" i="16"/>
  <c r="G11" i="16"/>
  <c r="G10" i="16"/>
  <c r="G8" i="16"/>
  <c r="G7" i="16"/>
  <c r="G6" i="16"/>
  <c r="G5" i="16"/>
  <c r="E92" i="16" l="1"/>
  <c r="F74" i="6"/>
  <c r="F222" i="6"/>
  <c r="F185" i="6"/>
  <c r="A85" i="6"/>
  <c r="A111" i="6"/>
  <c r="B112" i="6"/>
  <c r="F112" i="6" s="1"/>
  <c r="A13" i="21" l="1"/>
  <c r="A22" i="21" s="1"/>
  <c r="G18" i="21" l="1"/>
  <c r="K7" i="22" s="1"/>
  <c r="K30" i="22" l="1"/>
  <c r="E23" i="4"/>
  <c r="I18" i="21"/>
  <c r="A55" i="20" l="1"/>
  <c r="A38" i="20" s="1"/>
  <c r="A30" i="20" l="1"/>
  <c r="F7" i="9" l="1"/>
  <c r="F19" i="9" l="1"/>
  <c r="E19" i="9"/>
  <c r="J29" i="13" l="1"/>
  <c r="J34" i="13" s="1"/>
  <c r="B21" i="15" l="1"/>
  <c r="AO19" i="15"/>
  <c r="AO18" i="15"/>
  <c r="AO12" i="15"/>
  <c r="AO13" i="15"/>
  <c r="AO14" i="15"/>
  <c r="AO15" i="15"/>
  <c r="AO11" i="15"/>
  <c r="AO8" i="15"/>
  <c r="AO6" i="15"/>
  <c r="Y9" i="15"/>
  <c r="Y16" i="15"/>
  <c r="Y21" i="15"/>
  <c r="AN21" i="15"/>
  <c r="AM21" i="15"/>
  <c r="AL21" i="15"/>
  <c r="AK21" i="15"/>
  <c r="AJ21" i="15"/>
  <c r="AI21" i="15"/>
  <c r="AH21" i="15"/>
  <c r="AF21" i="15"/>
  <c r="AD21" i="15"/>
  <c r="AC21" i="15"/>
  <c r="AA21" i="15"/>
  <c r="AG20" i="15"/>
  <c r="AG21" i="15" s="1"/>
  <c r="AE20" i="15"/>
  <c r="AE21" i="15" s="1"/>
  <c r="AB20" i="15"/>
  <c r="AB21" i="15" s="1"/>
  <c r="Z20" i="15"/>
  <c r="Z21" i="15" s="1"/>
  <c r="AN16" i="15"/>
  <c r="AM16" i="15"/>
  <c r="AL16" i="15"/>
  <c r="AK16" i="15"/>
  <c r="AJ16" i="15"/>
  <c r="AI16" i="15"/>
  <c r="AH16" i="15"/>
  <c r="AG16" i="15"/>
  <c r="AF16" i="15"/>
  <c r="AE16" i="15"/>
  <c r="AD16" i="15"/>
  <c r="AC16" i="15"/>
  <c r="AB16" i="15"/>
  <c r="AA16" i="15"/>
  <c r="Z16" i="15"/>
  <c r="AN9" i="15"/>
  <c r="AM9" i="15"/>
  <c r="AL9" i="15"/>
  <c r="AK9" i="15"/>
  <c r="AJ9" i="15"/>
  <c r="AI9" i="15"/>
  <c r="AH9" i="15"/>
  <c r="AG9" i="15"/>
  <c r="AF9" i="15"/>
  <c r="AE9" i="15"/>
  <c r="AD9" i="15"/>
  <c r="AC9" i="15"/>
  <c r="AB9" i="15"/>
  <c r="AA9" i="15"/>
  <c r="Z9" i="15"/>
  <c r="X21" i="15"/>
  <c r="W21" i="15"/>
  <c r="X16" i="15"/>
  <c r="W16" i="15"/>
  <c r="X9" i="15"/>
  <c r="W9" i="15"/>
  <c r="AO16" i="15" l="1"/>
  <c r="AO20" i="15"/>
  <c r="AO21" i="15" s="1"/>
  <c r="AO48" i="15" l="1"/>
  <c r="AN48" i="15"/>
  <c r="AM48" i="15"/>
  <c r="AL48" i="15"/>
  <c r="AK48" i="15"/>
  <c r="AJ48" i="15"/>
  <c r="AI48" i="15"/>
  <c r="AH48" i="15"/>
  <c r="AG48" i="15"/>
  <c r="AF48" i="15"/>
  <c r="AE48" i="15"/>
  <c r="AD48" i="15"/>
  <c r="AC48" i="15"/>
  <c r="AB48" i="15"/>
  <c r="AA48" i="15"/>
  <c r="Z48" i="15"/>
  <c r="AO41" i="15"/>
  <c r="AN41" i="15"/>
  <c r="AM41" i="15"/>
  <c r="AL41" i="15"/>
  <c r="AK41" i="15"/>
  <c r="AJ41" i="15"/>
  <c r="AI41" i="15"/>
  <c r="AH41" i="15"/>
  <c r="AG41" i="15"/>
  <c r="AF41" i="15"/>
  <c r="AE41" i="15"/>
  <c r="AD41" i="15"/>
  <c r="AC41" i="15"/>
  <c r="AB41" i="15"/>
  <c r="AA41" i="15"/>
  <c r="Z41" i="15"/>
  <c r="Y48" i="15"/>
  <c r="X48" i="15"/>
  <c r="W48" i="15"/>
  <c r="V48" i="15"/>
  <c r="U48" i="15"/>
  <c r="T48" i="15"/>
  <c r="S48" i="15"/>
  <c r="R48" i="15"/>
  <c r="Q48" i="15"/>
  <c r="P48" i="15"/>
  <c r="O48" i="15"/>
  <c r="N48" i="15"/>
  <c r="M48" i="15"/>
  <c r="L48" i="15"/>
  <c r="K48" i="15"/>
  <c r="J48" i="15"/>
  <c r="I48" i="15"/>
  <c r="H48" i="15"/>
  <c r="G48" i="15"/>
  <c r="F48" i="15"/>
  <c r="E48" i="15"/>
  <c r="D48" i="15"/>
  <c r="C48" i="15"/>
  <c r="B48" i="15"/>
  <c r="Y41" i="15"/>
  <c r="X41" i="15"/>
  <c r="W41" i="15"/>
  <c r="V41" i="15"/>
  <c r="U41" i="15"/>
  <c r="T41" i="15"/>
  <c r="S41" i="15"/>
  <c r="Q41" i="15"/>
  <c r="P41" i="15"/>
  <c r="O41" i="15"/>
  <c r="N41" i="15"/>
  <c r="M41" i="15"/>
  <c r="L41" i="15"/>
  <c r="K41" i="15"/>
  <c r="J41" i="15"/>
  <c r="I41" i="15"/>
  <c r="H41" i="15"/>
  <c r="G41" i="15"/>
  <c r="F41" i="15"/>
  <c r="E41" i="15"/>
  <c r="D41" i="15"/>
  <c r="C41" i="15"/>
  <c r="R41" i="15"/>
  <c r="B41" i="15"/>
  <c r="G21" i="15"/>
  <c r="S21" i="15"/>
  <c r="C21" i="15"/>
  <c r="D21" i="15"/>
  <c r="E21" i="15"/>
  <c r="F21" i="15"/>
  <c r="H21" i="15"/>
  <c r="I21" i="15"/>
  <c r="J21" i="15"/>
  <c r="K21" i="15"/>
  <c r="L21" i="15"/>
  <c r="M21" i="15"/>
  <c r="N21" i="15"/>
  <c r="O21" i="15"/>
  <c r="P21" i="15"/>
  <c r="Q21" i="15"/>
  <c r="R21" i="15"/>
  <c r="T21" i="15"/>
  <c r="U21" i="15"/>
  <c r="V21" i="15"/>
  <c r="C16" i="15"/>
  <c r="D16" i="15"/>
  <c r="E16" i="15"/>
  <c r="F16" i="15"/>
  <c r="G16" i="15"/>
  <c r="H16" i="15"/>
  <c r="I16" i="15"/>
  <c r="J16" i="15"/>
  <c r="K16" i="15"/>
  <c r="L16" i="15"/>
  <c r="M16" i="15"/>
  <c r="N16" i="15"/>
  <c r="O16" i="15"/>
  <c r="P16" i="15"/>
  <c r="Q16" i="15"/>
  <c r="R16" i="15"/>
  <c r="S16" i="15"/>
  <c r="T16" i="15"/>
  <c r="U16" i="15"/>
  <c r="V16" i="15"/>
  <c r="B16" i="15"/>
  <c r="C9" i="15"/>
  <c r="D9" i="15"/>
  <c r="E9" i="15"/>
  <c r="F9" i="15"/>
  <c r="G9" i="15"/>
  <c r="H9" i="15"/>
  <c r="I9" i="15"/>
  <c r="J9" i="15"/>
  <c r="K9" i="15"/>
  <c r="L9" i="15"/>
  <c r="M9" i="15"/>
  <c r="N9" i="15"/>
  <c r="O9" i="15"/>
  <c r="P9" i="15"/>
  <c r="Q9" i="15"/>
  <c r="S9" i="15"/>
  <c r="T9" i="15"/>
  <c r="U9" i="15"/>
  <c r="V9" i="15"/>
  <c r="R9" i="15" l="1"/>
  <c r="B9" i="15" l="1"/>
  <c r="AO7" i="15"/>
  <c r="AO9" i="15" s="1"/>
  <c r="E50" i="4" l="1"/>
  <c r="E34" i="4"/>
  <c r="E26" i="4"/>
  <c r="E29" i="4"/>
  <c r="E35" i="4" l="1"/>
  <c r="E51" i="4" s="1"/>
  <c r="E67" i="4" s="1"/>
  <c r="E79" i="4" s="1"/>
  <c r="I33" i="10" l="1"/>
  <c r="G33" i="10" l="1"/>
  <c r="J33" i="10"/>
  <c r="M33" i="10" l="1"/>
  <c r="L33" i="10"/>
  <c r="K33" i="10"/>
  <c r="H33" i="10"/>
  <c r="F33" i="10"/>
  <c r="E33" i="10"/>
  <c r="D33" i="10"/>
  <c r="C33" i="10"/>
  <c r="N30" i="10"/>
  <c r="N29" i="10"/>
  <c r="N28" i="10"/>
  <c r="N27" i="10"/>
  <c r="N26" i="10"/>
  <c r="N25" i="10"/>
  <c r="N24" i="10"/>
  <c r="N23" i="10"/>
  <c r="N20" i="10"/>
  <c r="M17" i="10"/>
  <c r="L17" i="10"/>
  <c r="K17" i="10"/>
  <c r="J17" i="10"/>
  <c r="I17" i="10"/>
  <c r="H17" i="10"/>
  <c r="G17" i="10"/>
  <c r="F17" i="10"/>
  <c r="E17" i="10"/>
  <c r="D17" i="10"/>
  <c r="C17" i="10"/>
  <c r="B17" i="10"/>
  <c r="N16" i="10"/>
  <c r="N15" i="10"/>
  <c r="N14" i="10"/>
  <c r="N13" i="10"/>
  <c r="N12" i="10"/>
  <c r="N11" i="10"/>
  <c r="N10" i="10"/>
  <c r="N9" i="10"/>
  <c r="N8" i="10"/>
  <c r="N5" i="10"/>
  <c r="D19" i="18" l="1"/>
  <c r="N33" i="10"/>
  <c r="N17" i="10"/>
  <c r="C71" i="18" l="1"/>
  <c r="C72" i="18" s="1"/>
  <c r="B19" i="18"/>
  <c r="B29" i="18" s="1"/>
  <c r="C19" i="18"/>
  <c r="D28" i="18"/>
  <c r="D29" i="18" s="1"/>
  <c r="C28" i="18"/>
  <c r="D71" i="18" l="1"/>
  <c r="D72" i="18" s="1"/>
  <c r="C29" i="18"/>
  <c r="C76" i="18" s="1"/>
  <c r="Y72" i="18"/>
  <c r="X72" i="18"/>
  <c r="X76" i="18" l="1"/>
  <c r="AE76" i="18" s="1"/>
  <c r="AP38" i="15"/>
  <c r="AP41" i="15"/>
  <c r="AP43" i="15"/>
  <c r="AP48" i="15"/>
  <c r="G35" i="20"/>
  <c r="AP44" i="15"/>
  <c r="AP47" i="15"/>
  <c r="AP40" i="15"/>
  <c r="AP45" i="15"/>
  <c r="AP46" i="15"/>
  <c r="AP39" i="15"/>
</calcChain>
</file>

<file path=xl/sharedStrings.xml><?xml version="1.0" encoding="utf-8"?>
<sst xmlns="http://schemas.openxmlformats.org/spreadsheetml/2006/main" count="1949" uniqueCount="586">
  <si>
    <t>องค์การบริหารส่วนตำบลนายูง     อำเภอศรีธาตุ     จังหวัดอุดรธานี</t>
  </si>
  <si>
    <t>ชื่อบัญชี</t>
  </si>
  <si>
    <t>รหัสบัญชี</t>
  </si>
  <si>
    <t xml:space="preserve">        เดบิต</t>
  </si>
  <si>
    <t xml:space="preserve">      เครดิต</t>
  </si>
  <si>
    <t>เงินสด</t>
  </si>
  <si>
    <t>ลูกหนี้เงินทุนโครงการเศรษฐกิจชุมชน</t>
  </si>
  <si>
    <t>ลูกหนี้เงินยืมงบประมาณ</t>
  </si>
  <si>
    <t>งบกลาง</t>
  </si>
  <si>
    <t>ค่าจ้างประจำ</t>
  </si>
  <si>
    <t>ค่าจ้างชั่วคราว</t>
  </si>
  <si>
    <t>ค่าตอบแทน</t>
  </si>
  <si>
    <t>ค่าใช้สอย</t>
  </si>
  <si>
    <t>ค่าวัสดุ</t>
  </si>
  <si>
    <t>ค่าสาธารณูปโภค</t>
  </si>
  <si>
    <t>เงินอุดหนุน</t>
  </si>
  <si>
    <t>ค่าครุภัณฑ์</t>
  </si>
  <si>
    <t>ค่าที่ดินและสิ่งก่อสร้าง</t>
  </si>
  <si>
    <t>รายจ่ายอื่น</t>
  </si>
  <si>
    <t>เงินสะสม</t>
  </si>
  <si>
    <t>องค์การบริหารส่วนตำบลนายูง</t>
  </si>
  <si>
    <t>อำเภอศรีธาตุ     จังหวัดอุดรธานี</t>
  </si>
  <si>
    <t>รายงาน รับ - จ่าย เงินสด</t>
  </si>
  <si>
    <t>จนถึงปัจจุบัน</t>
  </si>
  <si>
    <t>เดือนนี้</t>
  </si>
  <si>
    <t>ประมาณการ</t>
  </si>
  <si>
    <t>เกิดขึ้นจริง</t>
  </si>
  <si>
    <t>รายการ</t>
  </si>
  <si>
    <t>บาท</t>
  </si>
  <si>
    <t>ยอดยกมา</t>
  </si>
  <si>
    <t>ภาษีอากร</t>
  </si>
  <si>
    <t>ค่าธรรมเนียม ค่าปรับและใบอนุญาต</t>
  </si>
  <si>
    <t>รายได้จากทรัพย์สิน</t>
  </si>
  <si>
    <t>รายได้จากสาธารณูปโภคและการพาณิชย์</t>
  </si>
  <si>
    <t>รายได้เบ็ดเตล็ด</t>
  </si>
  <si>
    <t>เงินอุดหนุนกระจายอำนาจฯ  (เงินอุดหนุนทั่วไป)</t>
  </si>
  <si>
    <t>ธนาคารเพื่อการเกษตรและสหกรณ์การเกษตร สาขาศรีธาตุ</t>
  </si>
  <si>
    <t>ธนาคารออมสิน  สาขาศรีธาตุ</t>
  </si>
  <si>
    <t>รวมรายรับ</t>
  </si>
  <si>
    <t>รายจ่าย</t>
  </si>
  <si>
    <t xml:space="preserve">   ค่าจ้างประจำ</t>
  </si>
  <si>
    <t xml:space="preserve">   ลูกหนี้เงินยืมงบประมาณ</t>
  </si>
  <si>
    <t xml:space="preserve">   เงินสะสม  (หมายเหตุ 6)</t>
  </si>
  <si>
    <t>ธนาคารออมสิน  สาขาวังสามหมอ</t>
  </si>
  <si>
    <t>รวมรายจ่าย</t>
  </si>
  <si>
    <t>สูงกว่า</t>
  </si>
  <si>
    <t xml:space="preserve">รายรับ                                                            รายจ่าย                                                     </t>
  </si>
  <si>
    <t>(ต่ำกว่า)</t>
  </si>
  <si>
    <t>ยอดยกไป</t>
  </si>
  <si>
    <t>รวม</t>
  </si>
  <si>
    <t>องค์การบริหารส่วนตำบลนายูง  อำเภอศรีธาตุ  จังหวัดอุดรธานี</t>
  </si>
  <si>
    <t>รายรับจริงประกอบงบทดลองและรายรับ - จ่ายเงินสด</t>
  </si>
  <si>
    <t>รับจริง</t>
  </si>
  <si>
    <t>รับจริงตั้งแต่ต้นปี</t>
  </si>
  <si>
    <t>รายได้จัดเก็บเอง</t>
  </si>
  <si>
    <t>หมวดภาษีอากร</t>
  </si>
  <si>
    <t>1. ภาษีโรงเรือนและที่ดิน</t>
  </si>
  <si>
    <t>2. ภาษีบำรุงท้องที่</t>
  </si>
  <si>
    <t>3. ภาษีป้าย</t>
  </si>
  <si>
    <t>หมวดค่าธรรมเนียม  ค่าปรับและใบอนุญาต</t>
  </si>
  <si>
    <t>1. ค่าธรรมเนียมเก็บขนขยะมูลฝอยและสิ่งปฏิกูล</t>
  </si>
  <si>
    <t>2.ค่าใบอนุญาตประกอบการค้าสำหรับกิจการที่เป็นอันตรายต่อสุขภาพ</t>
  </si>
  <si>
    <t>หมวดรายได้จากทรัพย์สิน</t>
  </si>
  <si>
    <t>1. ดอกเบี้ยเงินฝากธนาคาร</t>
  </si>
  <si>
    <t>หมวดรายได้จากสาธารณูปโภคและการพาณิชย์</t>
  </si>
  <si>
    <t>1. ค่าจำหน่ายน้ำประปา</t>
  </si>
  <si>
    <t>หมวดรายได้เบ็ดเตล็ด</t>
  </si>
  <si>
    <t>1. เงินชดเชยปฏิบัติการแพทย์ฉุกเฉิน</t>
  </si>
  <si>
    <t>2. ค่าขายแบบแปลน</t>
  </si>
  <si>
    <t xml:space="preserve">3. รายได้เบ็ดเตล็ดอื่น ๆ </t>
  </si>
  <si>
    <t>รวมรายได้จัดเก็บเอง</t>
  </si>
  <si>
    <t>หมวดภาษีจัดสรร</t>
  </si>
  <si>
    <t>3.  ภาษีธุระกิจเฉพาะ</t>
  </si>
  <si>
    <t>4. ภาษีสุรา</t>
  </si>
  <si>
    <t>5. ภาษีสรรพาสามิต</t>
  </si>
  <si>
    <t>รวมรายได้ไม่รวมเงินอุดหนุนฯ</t>
  </si>
  <si>
    <t>รายได้ที่รัฐบาลอุดหนุนให้องค์กรปกครองส่วนท้องถิ่น</t>
  </si>
  <si>
    <t xml:space="preserve">หมวดเงินอุดหนุนทั่วไป </t>
  </si>
  <si>
    <t>1. เงินอุดหนุนทั่วไป (อบต)</t>
  </si>
  <si>
    <t>รวมรายได้</t>
  </si>
  <si>
    <t>รายได้ที่รัฐบาลอุดหนุนให้โดยระบุวัตถุประสงค์</t>
  </si>
  <si>
    <t>หมวดเงินอุดหนุนทั่วไปกำหนดวัตถุประสงค์</t>
  </si>
  <si>
    <t>รวมเงินอุดหนุนทั่วไปกำหนดวัตถุประสงค์ทั้งสิ้น</t>
  </si>
  <si>
    <t>รวมเงินเดือน</t>
  </si>
  <si>
    <t>รวมตั้งแต่ต้นปี</t>
  </si>
  <si>
    <t>รายจ่ายประจำ</t>
  </si>
  <si>
    <t>ธนาคาร ธกส.สาขาศรีธาตุ</t>
  </si>
  <si>
    <t>เลขที่บัญชี  01-405-2-34097-2</t>
  </si>
  <si>
    <t>วันที่ลงบัญชี</t>
  </si>
  <si>
    <t>วันที่นำฝากธนาคาร</t>
  </si>
  <si>
    <t>จำนวนเงิน</t>
  </si>
  <si>
    <t>วันที่</t>
  </si>
  <si>
    <t>เลขที่เช็ค</t>
  </si>
  <si>
    <t>วันที่ขึ้นเช็ค</t>
  </si>
  <si>
    <t>ผู้จัดทำ</t>
  </si>
  <si>
    <t>ผู้ตรวจสอบ</t>
  </si>
  <si>
    <t>เลขที่บัญชี  01-405-2-52385-5</t>
  </si>
  <si>
    <t>…………………………</t>
  </si>
  <si>
    <t>……………..</t>
  </si>
  <si>
    <t>………………………..</t>
  </si>
  <si>
    <t>……………………….</t>
  </si>
  <si>
    <t>………………..</t>
  </si>
  <si>
    <t>หัก   :   เช็คจ่ายที่ผู้รับยังไม่นำมาขึ้นเงินกับธนาคาร</t>
  </si>
  <si>
    <t>หัก :  รายได้ที่ อบต.ยังไม่ลงรับ</t>
  </si>
  <si>
    <t>บวก  :  หรือ  (หัก)  รายการกระทบยอดอื่น  ๆ</t>
  </si>
  <si>
    <t>………………</t>
  </si>
  <si>
    <t>……………</t>
  </si>
  <si>
    <t>…………………</t>
  </si>
  <si>
    <t>ธนาคาร  กรุงไทย  สาขากุมภวาปี</t>
  </si>
  <si>
    <t>เลขที่บัญชี  418-0-28451-0</t>
  </si>
  <si>
    <t>ธนาคารออมสิน   สาขาศรีธาตุ</t>
  </si>
  <si>
    <t>เลขที่บัญชี  020076175841</t>
  </si>
  <si>
    <t xml:space="preserve">  หัก เงินรายได้ที่ยังไม่ลงรับ </t>
  </si>
  <si>
    <t>รายละเอียดเงินรับฝากประกันสัญญา (เงินสด)</t>
  </si>
  <si>
    <t>ลำดับที่</t>
  </si>
  <si>
    <t>ห้าง/ร้าน/บริษัท</t>
  </si>
  <si>
    <t>ร้านยุทธภูมิพาณิชย์</t>
  </si>
  <si>
    <t>ร้าน จ.เจริญพาณิชย์</t>
  </si>
  <si>
    <t>หจก.สามรัตน์</t>
  </si>
  <si>
    <t>ร้านเจซัพพลาย</t>
  </si>
  <si>
    <t>หจก.พรประภาบิลดิ้ง</t>
  </si>
  <si>
    <t>หจก.วีไอพี 909</t>
  </si>
  <si>
    <t>ร้านหนองกุงเทรดดิ้ง</t>
  </si>
  <si>
    <t xml:space="preserve">                           ใบผ่านรายการบัญชีทั่วไป</t>
  </si>
  <si>
    <t>เดบิท</t>
  </si>
  <si>
    <t>เครดิต</t>
  </si>
  <si>
    <t xml:space="preserve">เดบิท   </t>
  </si>
  <si>
    <t xml:space="preserve">เงินฝากธนาคารออมทรัพย์  </t>
  </si>
  <si>
    <t>110201</t>
  </si>
  <si>
    <t>เครดิต  บัญชีเงินฝากธนาคารออมทรัพย์</t>
  </si>
  <si>
    <t>(นางสาวมะลิวรรณ  แซ่อึ้ง)</t>
  </si>
  <si>
    <t>เลขที่บัญชี  405-5-00055-3</t>
  </si>
  <si>
    <t>รับ</t>
  </si>
  <si>
    <t>ต.ค.</t>
  </si>
  <si>
    <t>พ.ย.</t>
  </si>
  <si>
    <t>ธ.ค.</t>
  </si>
  <si>
    <t>ม.ค.</t>
  </si>
  <si>
    <t>ก.พ.</t>
  </si>
  <si>
    <t>มี.ค.</t>
  </si>
  <si>
    <t>เม.ย.</t>
  </si>
  <si>
    <t>พ.ค.</t>
  </si>
  <si>
    <t>มิ.ย.</t>
  </si>
  <si>
    <t>ก.ค.</t>
  </si>
  <si>
    <t>ส.ค.</t>
  </si>
  <si>
    <t>ก.ย.</t>
  </si>
  <si>
    <t>ครู ผดด</t>
  </si>
  <si>
    <t>ผดด</t>
  </si>
  <si>
    <t>ผู้สูงอายุ</t>
  </si>
  <si>
    <t>ผู้พิการ</t>
  </si>
  <si>
    <t>พนักงานสูบน้ำ</t>
  </si>
  <si>
    <t>สื่อการเรียนการสอน</t>
  </si>
  <si>
    <t>อุดหนุนฝึกอบรมฟื้นฟูอาชีพ</t>
  </si>
  <si>
    <t>อุดหนุนส่งเสริมการบำบัดฯ</t>
  </si>
  <si>
    <t>จ่าย</t>
  </si>
  <si>
    <t>อุดหนุนส่งเสริมการบำบัดฯยาเสพติด</t>
  </si>
  <si>
    <t>หจก.พระเอกใหญ่</t>
  </si>
  <si>
    <t>อุดหนุนก่อสร้างศูนย์ ผดด</t>
  </si>
  <si>
    <t>อุดหนุนบริหารจัดการฯ</t>
  </si>
  <si>
    <t>ค่าศึกษาบุตร</t>
  </si>
  <si>
    <t>แบบรายละเอียดประกอบการขออนุมัติใช้จ่ายเงินสะสม</t>
  </si>
  <si>
    <t>องค์การบริหารส่วนตำบลนายูง  อำเภอศรีธาตุ   จังหวัดอุดรธานี</t>
  </si>
  <si>
    <t xml:space="preserve">1) </t>
  </si>
  <si>
    <t>หายอดเงินสะสมจากงบแสดงฐานะการเงิน</t>
  </si>
  <si>
    <t>(ปรากฎตามงบแสดงฐานะการเงิน)</t>
  </si>
  <si>
    <t>หัก</t>
  </si>
  <si>
    <t>บัญรายได้ค้างรับ</t>
  </si>
  <si>
    <t>บัญชีเงินฝาก ก.ส.ท. หรือ กสอ.</t>
  </si>
  <si>
    <t xml:space="preserve">บัญชีลูกหนี้ </t>
  </si>
  <si>
    <t>- ภาษีโรงเรือนและที่ดิน</t>
  </si>
  <si>
    <t>- ภาษีบำรุงท้องที่ (95%)</t>
  </si>
  <si>
    <t>- ภาษีป้าย</t>
  </si>
  <si>
    <t>บัญชีลูกหนี้เงินยืมเงินสะสม - สถานธนานุบาล</t>
  </si>
  <si>
    <t>บัญชีเงินฝากส่งเสริมอาชีพเกษตรกร</t>
  </si>
  <si>
    <t>บัญชีเงินขาดบัญชี (ถ้ามี)</t>
  </si>
  <si>
    <t>ยอดผลต่างจากการชำระหนี้ระหว่างทรัพย์สินเกิดจากเงินกู้และเจ้าหนี้</t>
  </si>
  <si>
    <t>ยอดเงินสะสมที่นำไปบริหารได้</t>
  </si>
  <si>
    <t>2)</t>
  </si>
  <si>
    <t>พิสูจน์ยอดเงินสะสมจากบัญชีเงินสด เงินฝากธนาคารและเงินฝากคลังจังหวัด</t>
  </si>
  <si>
    <t>บัญชีรายจ่ายค้างจ่าย</t>
  </si>
  <si>
    <t>(รวมเงินอุดหนุนที่ได้โอนเข้าบัญชีเงินฝากขององค์กรปกครองส่วนท้องถิ่น)</t>
  </si>
  <si>
    <t>บัญชีเงินรับฝากต่าง ๆ</t>
  </si>
  <si>
    <t>บัญชีเงินเกินบัญชี (ถ้ามี)</t>
  </si>
  <si>
    <r>
      <rPr>
        <b/>
        <sz val="14"/>
        <color theme="1"/>
        <rFont val="Angsana New"/>
        <family val="1"/>
      </rPr>
      <t>หมายเหตุ</t>
    </r>
    <r>
      <rPr>
        <sz val="14"/>
        <color theme="1"/>
        <rFont val="Angsana New"/>
        <family val="1"/>
      </rPr>
      <t xml:space="preserve">  ยอดเงินสะสมตาม (1) และ (2) จะต้องมียอดเท่ากัน</t>
    </r>
  </si>
  <si>
    <t>เทศบาล/องค์การบริหารส่วนจังหวัด จะมีเงินสะสมที่จะนำไปบริหารได้ ดังนี้</t>
  </si>
  <si>
    <t>เงินสะสมที่อนุมัติแล้วแต่ยังไม่ได้ดำเนินงาน</t>
  </si>
  <si>
    <t>ทั้งโครงการที่ยังไม่ได้ดำเนินการและโครงการที่อยู่ระหว่างดำเนินการและมีความประสงค์</t>
  </si>
  <si>
    <t>ที่จะใช้จ่ายเงินตามโครงการข้างต้นต่อไป)</t>
  </si>
  <si>
    <t xml:space="preserve">หมายเหตุ  </t>
  </si>
  <si>
    <t>จ่ายเงินทุนสำรองเงินสะสม</t>
  </si>
  <si>
    <t>-</t>
  </si>
  <si>
    <t>เงินทุนสำรองเงินสะสมที่อนุมัติแล้วแต่ยังไม่ได้ดำเนินการ</t>
  </si>
  <si>
    <t>คงเหลือเงินทุนสำรองเงินสะสม</t>
  </si>
  <si>
    <t>ลงชื่อ...........................................................ผู้ตรวจสอบ</t>
  </si>
  <si>
    <t xml:space="preserve">        (นางสาวมะลิวรรณ  แซ่อึ้ง)                           (นางสาวเฉลิมพร  สีกงพาน)</t>
  </si>
  <si>
    <t>(นางสาวมะลิวรรณ    แซ่อึ้ง)</t>
  </si>
  <si>
    <t xml:space="preserve">       หัวหน้าส่วนการคลัง</t>
  </si>
  <si>
    <t>113500</t>
  </si>
  <si>
    <t>ประจำเดือน  กันยายน  2558</t>
  </si>
  <si>
    <t>แผนงาน/งาน</t>
  </si>
  <si>
    <t>หมวด/ประเภทรายจ่าย</t>
  </si>
  <si>
    <t>00111</t>
  </si>
  <si>
    <t>00112</t>
  </si>
  <si>
    <t>00113</t>
  </si>
  <si>
    <t>00121</t>
  </si>
  <si>
    <t>00122</t>
  </si>
  <si>
    <t>00123</t>
  </si>
  <si>
    <t>00211</t>
  </si>
  <si>
    <t>00212</t>
  </si>
  <si>
    <t>00213</t>
  </si>
  <si>
    <t>00214</t>
  </si>
  <si>
    <t>00221</t>
  </si>
  <si>
    <t>'00222</t>
  </si>
  <si>
    <t>00223</t>
  </si>
  <si>
    <t>00224</t>
  </si>
  <si>
    <t>00231</t>
  </si>
  <si>
    <t>00232</t>
  </si>
  <si>
    <t>00241</t>
  </si>
  <si>
    <t>00242</t>
  </si>
  <si>
    <t>00243</t>
  </si>
  <si>
    <t>00244</t>
  </si>
  <si>
    <t>00245</t>
  </si>
  <si>
    <t>รวมเดือนนี้</t>
  </si>
  <si>
    <t>กระดาษทำการกระทบยอดงบประมาณคงเหลือ</t>
  </si>
  <si>
    <t>หลานหลวง  197</t>
  </si>
  <si>
    <t>รายได้จากรัฐบาลค้างรับ</t>
  </si>
  <si>
    <t>เงินฝากธนาคาร ประเภท-กระแสรายวัน</t>
  </si>
  <si>
    <t>เงินรายรับ (หมายเหตุ 1)</t>
  </si>
  <si>
    <t>เงินรับฝาก (หมายเหตุ 4)</t>
  </si>
  <si>
    <t>เงินทุนสำรองเงินสะสม</t>
  </si>
  <si>
    <t>เงินเดือน (ฝ่ายการเมือง)</t>
  </si>
  <si>
    <t>เงินเดือน (ฝ่ายประจำ)</t>
  </si>
  <si>
    <t>เงินอุดหนุนระบุวัตถุประสงค์/เฉพาะกิจ (บาท)</t>
  </si>
  <si>
    <t>(บาท)</t>
  </si>
  <si>
    <t>รายรับ (หมายเหตุ  1)</t>
  </si>
  <si>
    <t xml:space="preserve">องค์การบริหารส่วนตำบลนายูง  อำเภอศรีธาตุ  จังหวัดอุดรธานี   </t>
  </si>
  <si>
    <r>
      <t>00110</t>
    </r>
    <r>
      <rPr>
        <b/>
        <sz val="12"/>
        <color theme="1"/>
        <rFont val="Angsana New"/>
        <family val="1"/>
      </rPr>
      <t xml:space="preserve"> (ทั่วไป)</t>
    </r>
  </si>
  <si>
    <r>
      <t xml:space="preserve">00120 </t>
    </r>
    <r>
      <rPr>
        <b/>
        <sz val="10"/>
        <color theme="1"/>
        <rFont val="Angsana New"/>
        <family val="1"/>
      </rPr>
      <t>(รักษาความสงบ)</t>
    </r>
  </si>
  <si>
    <r>
      <t xml:space="preserve">00210 </t>
    </r>
    <r>
      <rPr>
        <b/>
        <sz val="12"/>
        <color theme="1"/>
        <rFont val="Angsana New"/>
        <family val="1"/>
      </rPr>
      <t>(การศึกษา)</t>
    </r>
  </si>
  <si>
    <r>
      <t>00220</t>
    </r>
    <r>
      <rPr>
        <b/>
        <sz val="10"/>
        <color theme="1"/>
        <rFont val="Angsana New"/>
        <family val="1"/>
      </rPr>
      <t xml:space="preserve"> (สาธารณสุข)</t>
    </r>
  </si>
  <si>
    <r>
      <t>00230</t>
    </r>
    <r>
      <rPr>
        <b/>
        <sz val="10"/>
        <color theme="1"/>
        <rFont val="Angsana New"/>
        <family val="1"/>
      </rPr>
      <t xml:space="preserve"> (สังคมสงเคราะห์)</t>
    </r>
  </si>
  <si>
    <r>
      <t>00240</t>
    </r>
    <r>
      <rPr>
        <b/>
        <sz val="10"/>
        <color theme="1"/>
        <rFont val="Angsana New"/>
        <family val="1"/>
      </rPr>
      <t xml:space="preserve"> (เคหะชุมชน)</t>
    </r>
  </si>
  <si>
    <r>
      <t>00245</t>
    </r>
    <r>
      <rPr>
        <b/>
        <sz val="10"/>
        <color theme="1"/>
        <rFont val="Angsana New"/>
        <family val="1"/>
      </rPr>
      <t xml:space="preserve"> (สร้างความเข้มแข็ง)</t>
    </r>
  </si>
  <si>
    <t>00251</t>
  </si>
  <si>
    <t>00252</t>
  </si>
  <si>
    <r>
      <t>00260</t>
    </r>
    <r>
      <rPr>
        <b/>
        <sz val="12"/>
        <color theme="1"/>
        <rFont val="Angsana New"/>
        <family val="1"/>
      </rPr>
      <t xml:space="preserve"> (ศาสนา)</t>
    </r>
  </si>
  <si>
    <r>
      <t xml:space="preserve">00310 </t>
    </r>
    <r>
      <rPr>
        <b/>
        <sz val="10"/>
        <color theme="1"/>
        <rFont val="Angsana New"/>
        <family val="1"/>
      </rPr>
      <t>(อุตสาหกรรมฯ)</t>
    </r>
  </si>
  <si>
    <r>
      <t xml:space="preserve">00320 </t>
    </r>
    <r>
      <rPr>
        <b/>
        <sz val="12"/>
        <color theme="1"/>
        <rFont val="Angsana New"/>
        <family val="1"/>
      </rPr>
      <t>(เกษตร)</t>
    </r>
  </si>
  <si>
    <r>
      <t>00330</t>
    </r>
    <r>
      <rPr>
        <b/>
        <sz val="10"/>
        <color theme="1"/>
        <rFont val="Angsana New"/>
        <family val="1"/>
      </rPr>
      <t xml:space="preserve"> (พาณิชย์)</t>
    </r>
  </si>
  <si>
    <t>00261</t>
  </si>
  <si>
    <t>00262</t>
  </si>
  <si>
    <t>00263</t>
  </si>
  <si>
    <t>00311</t>
  </si>
  <si>
    <t>00312</t>
  </si>
  <si>
    <t>00321</t>
  </si>
  <si>
    <t>00322</t>
  </si>
  <si>
    <t>00331</t>
  </si>
  <si>
    <t>00332</t>
  </si>
  <si>
    <t>00333</t>
  </si>
  <si>
    <t>00334</t>
  </si>
  <si>
    <t>00411</t>
  </si>
  <si>
    <r>
      <rPr>
        <b/>
        <sz val="15"/>
        <color theme="1"/>
        <rFont val="Angsana New"/>
        <family val="1"/>
      </rPr>
      <t>00410</t>
    </r>
    <r>
      <rPr>
        <b/>
        <sz val="10"/>
        <color theme="1"/>
        <rFont val="Angsana New"/>
        <family val="1"/>
      </rPr>
      <t xml:space="preserve"> ('งบกลาง)</t>
    </r>
  </si>
  <si>
    <t>210400</t>
  </si>
  <si>
    <t>รับฝาก  (หมายเหตุ 4)</t>
  </si>
  <si>
    <t>ภาษีหัก  ณ  ที่จ่าย</t>
  </si>
  <si>
    <r>
      <t xml:space="preserve">520000 </t>
    </r>
    <r>
      <rPr>
        <sz val="13"/>
        <color theme="1"/>
        <rFont val="Angsana New"/>
        <family val="1"/>
      </rPr>
      <t>(ง/ด การเมือง)</t>
    </r>
  </si>
  <si>
    <r>
      <t xml:space="preserve">521000 </t>
    </r>
    <r>
      <rPr>
        <sz val="13"/>
        <color theme="1"/>
        <rFont val="Angsana New"/>
        <family val="1"/>
      </rPr>
      <t>(ง/ด ประจำ)</t>
    </r>
  </si>
  <si>
    <r>
      <t>511000</t>
    </r>
    <r>
      <rPr>
        <b/>
        <sz val="14"/>
        <color theme="1"/>
        <rFont val="Angsana New"/>
        <family val="1"/>
      </rPr>
      <t xml:space="preserve"> (บุคลากร)</t>
    </r>
  </si>
  <si>
    <r>
      <t>540000</t>
    </r>
    <r>
      <rPr>
        <b/>
        <sz val="14"/>
        <color theme="1"/>
        <rFont val="Angsana New"/>
        <family val="1"/>
      </rPr>
      <t xml:space="preserve"> (งบลงทุน)</t>
    </r>
  </si>
  <si>
    <r>
      <t>541000</t>
    </r>
    <r>
      <rPr>
        <b/>
        <sz val="12"/>
        <color theme="1"/>
        <rFont val="Angsana New"/>
        <family val="1"/>
      </rPr>
      <t xml:space="preserve"> (ครุภัณฑ์)</t>
    </r>
  </si>
  <si>
    <r>
      <t xml:space="preserve">542000 </t>
    </r>
    <r>
      <rPr>
        <b/>
        <sz val="13"/>
        <color theme="1"/>
        <rFont val="Angsana New"/>
        <family val="1"/>
      </rPr>
      <t>(ค่าที่ดิน)</t>
    </r>
  </si>
  <si>
    <r>
      <t xml:space="preserve">531000 </t>
    </r>
    <r>
      <rPr>
        <sz val="14"/>
        <color theme="1"/>
        <rFont val="Angsana New"/>
        <family val="1"/>
      </rPr>
      <t>(ค่าตอบแทน)</t>
    </r>
  </si>
  <si>
    <r>
      <t>532000</t>
    </r>
    <r>
      <rPr>
        <sz val="14"/>
        <color theme="1"/>
        <rFont val="Angsana New"/>
        <family val="1"/>
      </rPr>
      <t xml:space="preserve"> (ค่าใช้สอย)</t>
    </r>
  </si>
  <si>
    <r>
      <t xml:space="preserve">533000 </t>
    </r>
    <r>
      <rPr>
        <sz val="14"/>
        <color theme="1"/>
        <rFont val="Angsana New"/>
        <family val="1"/>
      </rPr>
      <t>(ค่าวัสดุ)</t>
    </r>
  </si>
  <si>
    <t>55000 (รายจ่ายอื่น)</t>
  </si>
  <si>
    <t>56000 (เงินอุดหนุน)</t>
  </si>
  <si>
    <t>551000 (รายจ่ายอื่น)</t>
  </si>
  <si>
    <t>561000 (เงินอุดหนุน)</t>
  </si>
  <si>
    <t xml:space="preserve">   เงินรับฝาก  (หมายเหตุ 4.1)</t>
  </si>
  <si>
    <t>230100</t>
  </si>
  <si>
    <t>421000</t>
  </si>
  <si>
    <t>30000</t>
  </si>
  <si>
    <r>
      <rPr>
        <b/>
        <sz val="14"/>
        <color theme="1"/>
        <rFont val="Angsana New"/>
        <family val="1"/>
      </rPr>
      <t>00230</t>
    </r>
    <r>
      <rPr>
        <b/>
        <sz val="10"/>
        <color theme="1"/>
        <rFont val="Angsana New"/>
        <family val="1"/>
      </rPr>
      <t xml:space="preserve"> (สังคมสงเคราะห์)</t>
    </r>
  </si>
  <si>
    <r>
      <t>534000</t>
    </r>
    <r>
      <rPr>
        <sz val="13"/>
        <color theme="1"/>
        <rFont val="Angsana New"/>
        <family val="1"/>
      </rPr>
      <t xml:space="preserve"> </t>
    </r>
    <r>
      <rPr>
        <sz val="10"/>
        <color theme="1"/>
        <rFont val="Angsana New"/>
        <family val="1"/>
      </rPr>
      <t>(ค่าสาธารณูปโภค)</t>
    </r>
  </si>
  <si>
    <r>
      <t>53000</t>
    </r>
    <r>
      <rPr>
        <b/>
        <sz val="13"/>
        <color theme="1"/>
        <rFont val="Angsana New"/>
        <family val="1"/>
      </rPr>
      <t xml:space="preserve"> (งบดำเนินการ)</t>
    </r>
  </si>
  <si>
    <t>รวมรายจ่ายประจำ</t>
  </si>
  <si>
    <t>รายจ่ายเพื่อการลงทุน</t>
  </si>
  <si>
    <t xml:space="preserve">                        </t>
  </si>
  <si>
    <t>รวมรายจ่ายเพื่อการลงทุน</t>
  </si>
  <si>
    <t>เงินทุนสำรองเงินสะสม ณ วันที่ ..30…ก.ย. ...2558................................</t>
  </si>
  <si>
    <t>เห็นควรให้ปรับปรุงรายการข้างต้น</t>
  </si>
  <si>
    <t>......................................</t>
  </si>
  <si>
    <t>................................................ผู้อนุมัติ</t>
  </si>
  <si>
    <t>ลูกหนี้เงินยืมสะสม</t>
  </si>
  <si>
    <t xml:space="preserve">ภาษีจัดสรร   </t>
  </si>
  <si>
    <t xml:space="preserve">   เงินเดือน (ฝ่ายการเมือง)</t>
  </si>
  <si>
    <t xml:space="preserve">   งบกลาง (รายได้)</t>
  </si>
  <si>
    <t xml:space="preserve">   รายจ่ายค้างจ่าย (หมายเหตุ 2)</t>
  </si>
  <si>
    <t xml:space="preserve">   ลูกหนี้เงินยืมเงินสะสม (หมายเหตุ 5)</t>
  </si>
  <si>
    <t>ธนาคาร      ธกส.</t>
  </si>
  <si>
    <t>ประเภท ออมทรัพย์</t>
  </si>
  <si>
    <t>บัญชีเลขที่ 01-405-2-34097-2</t>
  </si>
  <si>
    <t>บัญชีเลขที่ 01-405-2-52385-5</t>
  </si>
  <si>
    <t>ธนาคาร ออมสิน</t>
  </si>
  <si>
    <t>บัญชีเลขที่ 020076175841</t>
  </si>
  <si>
    <t xml:space="preserve">ธนาคาร  กรุงไทย </t>
  </si>
  <si>
    <t>บัญชีเลขที่ 418-0-28451-0</t>
  </si>
  <si>
    <t>ยอดเงินสะสม ณ วันที่ 31  ตุลาคม  2558</t>
  </si>
  <si>
    <t>ยอดเงินสด เงินฝากธนาคารและเงินฝากคลังจังหวัด ณ วันที่ 30 กันยายน 2558</t>
  </si>
  <si>
    <t>ยอดเงินสะสมที่นำไปใช้ได้ ณ วันที่ 30 กันยายน ..58... (ยอดตาม (1) หรือ (2) )</t>
  </si>
  <si>
    <t>เงินยืม/จ่ายขาดเงินสะสม ณ วันที่ 1 ตุลาคม 2558 ถึง  30  กันยายน  2559</t>
  </si>
  <si>
    <t>(ตั้งแต่วันที่ 1 ตุลาคม 2558 จนถึงวันที่รายงาน รวมเงินสะสมที่ได้รับอนุมัติให้จ่ายขาดแล้ว</t>
  </si>
  <si>
    <t>คงเหลือเงินสะสมที่นำไปบริหารได้ ณ วันที่ ...31..ต.ค...2558...................</t>
  </si>
  <si>
    <t>เงินฝากธนาคาร ประเภท-ออมทรัพย์/เผื่อเรียก (หมายเหตุ 3)</t>
  </si>
  <si>
    <t>รวมรายรับทั้งสิ้น</t>
  </si>
  <si>
    <t>เงินเดือน  (ฝ่ายประจำ)</t>
  </si>
  <si>
    <t>ค่าตอบแทน ผช ผดด</t>
  </si>
  <si>
    <t>เงินอุดหนุนกระจายอำนาจ</t>
  </si>
  <si>
    <t>เจ้าหนี้เงินยืมสะสม</t>
  </si>
  <si>
    <t>110605</t>
  </si>
  <si>
    <t>ธนาคารกรุงไทย เพื่อชำระหนี้เงินกู้</t>
  </si>
  <si>
    <t xml:space="preserve"> </t>
  </si>
  <si>
    <t>หมายเหตุ  1 รายรับจริงประกอบรายงานรับ - จ่ายเงินสด</t>
  </si>
  <si>
    <t>ประเภท ประจำ</t>
  </si>
  <si>
    <t>หมายเหตุ  3.1 เงินฝากธนาคารประเภทประจำ  ประกอบงบทดลอง</t>
  </si>
  <si>
    <t>เงินฝากธนาคาร ประเภท-ประจำ   (หมายเหตุ 3.1)</t>
  </si>
  <si>
    <t>ผู้อำนวยการกองคลัง</t>
  </si>
  <si>
    <t>(นางศรีสุดา  ปุผาลา)</t>
  </si>
  <si>
    <t xml:space="preserve">รายงานยอดเงินสะสมที่นำไปใช้ได้คงเหลือ ณ  วันที่ ...31..พ.ค....2559..... </t>
  </si>
  <si>
    <t>ลงชื่อ…..............................………………</t>
  </si>
  <si>
    <t xml:space="preserve">            ผู้อำนวยการกองคลัง                         ปลัดองค์การบริหารส่วนตำบลนายูง</t>
  </si>
  <si>
    <t xml:space="preserve"> ลงชื่อ.....................................                            ลงชื่อ….....……………......…</t>
  </si>
  <si>
    <t>เงินมัดจำประกันสัญญา</t>
  </si>
  <si>
    <t>หมายเหตุ  4  ประกอบงบทดลอง</t>
  </si>
  <si>
    <t>เงินสมทบประกันสังคม</t>
  </si>
  <si>
    <t>ร้านกิติเทเลคอม</t>
  </si>
  <si>
    <t>เงินทุนโครงการเศรษฐกิจชุมชน</t>
  </si>
  <si>
    <t>เจ้าหนี้เงินสะสม</t>
  </si>
  <si>
    <t>หจก.ศุภาพิชญ์ ซัพพลาย</t>
  </si>
  <si>
    <t>รายจ่ายค้างจ่าย (ตามงบประมาณ)</t>
  </si>
  <si>
    <t>หจก.สุวรรณเวียงก่อสร้าง</t>
  </si>
  <si>
    <t>หจก.ขุมทรัพย์ 789</t>
  </si>
  <si>
    <t>หจก.ขวัญใจขุนควรก่อสร้าง</t>
  </si>
  <si>
    <t>หจก.ขุมทรัพย์ 790</t>
  </si>
  <si>
    <t>นักวิชาการเงินและบัญชีชำนาญการ</t>
  </si>
  <si>
    <t>4. ค่าธรรมเนียมจดทะเบียนพาณิชย์</t>
  </si>
  <si>
    <t>3. ค่าปรับการผิดสัญญา</t>
  </si>
  <si>
    <t>1. ค่าภาษีมูลค่าเพิ่มตาม พ.ร.บ. จัดสรรรายได้</t>
  </si>
  <si>
    <t>2. ภาษีมูลค่าเพิ่มตาม พ.ร.บ. กำหนดแผน</t>
  </si>
  <si>
    <t xml:space="preserve">เงินบุคลากรถ่ายโอน (ค่าจ้างประจำพนักงานสูบน้ำ) </t>
  </si>
  <si>
    <t>เงินบุคลากรถ่ายโอน (สมทบ กสจ.พนักงานสูบน้ำ) งบกลาง</t>
  </si>
  <si>
    <t>319999</t>
  </si>
  <si>
    <t>เงินเดือนฝ่ายประจำ  (ค่าจ้างประจำ พนักงานสูบน้ำ)</t>
  </si>
  <si>
    <t>งบกลาง  (สมทบกองทุน กสจ.พนักงานสูบน้ำ)</t>
  </si>
  <si>
    <t>หจก.ตระกูลเลิศก่อสร้าง</t>
  </si>
  <si>
    <t xml:space="preserve">งบทดลอง </t>
  </si>
  <si>
    <t>บัญชีเลขที่ 310001346164</t>
  </si>
  <si>
    <t>นายอนันต์  ไกรหาร</t>
  </si>
  <si>
    <t>เลขที่บัญชี  310001346164</t>
  </si>
  <si>
    <t>6.  ค่าใบอนุญาตเกี่ยวกับควบคุมอาคารฯ</t>
  </si>
  <si>
    <t>รวมรายจ่ายจากข้อบัญญัติ</t>
  </si>
  <si>
    <t>รวมรายจ่ายทั้งสิ้น</t>
  </si>
  <si>
    <t>รายจ่ายจริงประกอบงบทดลองและรายรับ - รายจ่ายเงินสด  ประจำปีงบประมาณ  2561</t>
  </si>
  <si>
    <t>หัก  เงินรายได้ที่ยังไม่ลงรับ</t>
  </si>
  <si>
    <t>รวมรายได้ที่รัฐบาลเก็บแล้วจัดสรรให้</t>
  </si>
  <si>
    <t>รวมเงินอุดหนุนทั่วไป</t>
  </si>
  <si>
    <t>เงินสมทบ กสจ</t>
  </si>
  <si>
    <t>เงินสมทบ กสจ.</t>
  </si>
  <si>
    <t xml:space="preserve">   (นางสาวมะลิวรรณ  แซ่อึ้ง)           (นางสาวเฉลิมพร  สีกงพาน)               (นายอริสมันต์  บุตรอินทร์)</t>
  </si>
  <si>
    <t xml:space="preserve">                    (ลงชื่อ)                                      (ลงชื่อ)                                      (ลงชื่อ)</t>
  </si>
  <si>
    <t xml:space="preserve">                                ผู้อำนวยการกองคลัง              ปลัดองค์การบริหารส่วนตำบล          นายกองค์บริหารส่วนตำบลนายูง</t>
  </si>
  <si>
    <t xml:space="preserve">                       (นางสาวมะลิวรรณ  แซ่อึ้ง)           (นางสาวเฉลิมพร  สีกงพาน)               (นายอริสมันต์  บุตรอินทร์)</t>
  </si>
  <si>
    <t>เงินเบิกเกินส่งคืน</t>
  </si>
  <si>
    <t>เงินบุคลากรถ่ายโอน (ค่าศึกษาบุตร)</t>
  </si>
  <si>
    <t xml:space="preserve">                             (นางสาวมะลิวรรณ  แซ่อึ้ง)           (นางสาวเฉลิมพร  สีกงพาน)               (นายอริสมันต์  บุตรอินทร์)</t>
  </si>
  <si>
    <t>เลขที่บัญชี 405-2-34097-2</t>
  </si>
  <si>
    <t>ตำบลนายูง อำเภอศรีธาตุ  จังหวัดอุดรธานี</t>
  </si>
  <si>
    <t>เงินอุดหนุนงานประเพณีสืบสานงานวัฒนธรรมภูไทฯ</t>
  </si>
  <si>
    <t>8. ค่าธรรมเนียมในการออกหนังสือรับรองฯ</t>
  </si>
  <si>
    <t>สหกรณ์ออมทรัพย์กรมส่งเสริมการปกครองท้องถิ่น</t>
  </si>
  <si>
    <t>เงินอุดหนุนโครงการก่อสร้างศูนย์วัฒนธรรม(Masthingfun)</t>
  </si>
  <si>
    <t>หจก.รุ่งเรืองกิจตระกุลทรัพย์</t>
  </si>
  <si>
    <t>ร้านกิติเทเลคอมต์</t>
  </si>
  <si>
    <t xml:space="preserve">   เงินทุนเงินสำรองสะสม (หมายเหตุ 7)</t>
  </si>
  <si>
    <t>9. ค่าใบอนุญาตสำหรับสินค้าในที่สาธารณะ</t>
  </si>
  <si>
    <t>10. ค่าใบอนุญาตอื่นๆ</t>
  </si>
  <si>
    <t>11. ค่าธรรมเนียมอื่น ๆ</t>
  </si>
  <si>
    <t>ฝ่าย………………</t>
  </si>
  <si>
    <t xml:space="preserve">เดบิต   เงินฝากธนาคารออมทรัพย์  </t>
  </si>
  <si>
    <t xml:space="preserve">         เลขที่บัญชี  405-2-34097-2</t>
  </si>
  <si>
    <t xml:space="preserve">           เครดิต  บัญชีเงินฝากธนาคารออมทรัพย์</t>
  </si>
  <si>
    <t xml:space="preserve">                     เลขที่บัญชี  418-0284-510</t>
  </si>
  <si>
    <t>คำอธิบาย     เพื่อบันทึก รายการปรับปรุงบัญชีเงินฝากบัญชีออมทรัพย์ธนาคารกรุงไทย เลขที่ 01-405-2-52385-5</t>
  </si>
  <si>
    <t xml:space="preserve">เข้าบัญชีเงินฝากออมทรัพย์ ธนาคาร ธกส. เลขที่ 01-405-2-34097-2 </t>
  </si>
  <si>
    <t>เงินค่าตอบแทน  (ค่าศึกษาบุตร)</t>
  </si>
  <si>
    <t>เงินอุดหนุนกองทุนหลักประกันสุขภาพ (สปสช.)</t>
  </si>
  <si>
    <r>
      <t xml:space="preserve">บวก </t>
    </r>
    <r>
      <rPr>
        <sz val="16"/>
        <rFont val="AngsanaUPC"/>
        <family val="1"/>
      </rPr>
      <t>:  เงินฝากระหว่างทาง</t>
    </r>
  </si>
  <si>
    <r>
      <t>หัก</t>
    </r>
    <r>
      <rPr>
        <sz val="16"/>
        <rFont val="AngsanaUPC"/>
        <family val="1"/>
      </rPr>
      <t xml:space="preserve">   :   เช็คจ่ายที่ผู้รับยังไม่นำมาขึ้นเงินกับธนาคาร</t>
    </r>
  </si>
  <si>
    <r>
      <t xml:space="preserve"> </t>
    </r>
    <r>
      <rPr>
        <sz val="16"/>
        <color theme="1"/>
        <rFont val="AngsanaUPC"/>
        <family val="1"/>
      </rPr>
      <t xml:space="preserve">  </t>
    </r>
    <r>
      <rPr>
        <b/>
        <u/>
        <sz val="16"/>
        <color theme="1"/>
        <rFont val="AngsanaUPC"/>
        <family val="1"/>
      </rPr>
      <t>บวก</t>
    </r>
    <r>
      <rPr>
        <sz val="16"/>
        <color theme="1"/>
        <rFont val="AngsanaUPC"/>
        <family val="1"/>
      </rPr>
      <t xml:space="preserve">  เช็คระหว่างทาง</t>
    </r>
  </si>
  <si>
    <r>
      <t xml:space="preserve">   </t>
    </r>
    <r>
      <rPr>
        <b/>
        <u/>
        <sz val="16"/>
        <rFont val="AngsanaUPC"/>
        <family val="1"/>
      </rPr>
      <t>หัก</t>
    </r>
    <r>
      <rPr>
        <sz val="16"/>
        <rFont val="AngsanaUPC"/>
        <family val="1"/>
      </rPr>
      <t xml:space="preserve">  รายได้ที่ยังไม่ลงรับ</t>
    </r>
  </si>
  <si>
    <r>
      <t>คำอธิบาย</t>
    </r>
    <r>
      <rPr>
        <b/>
        <sz val="16"/>
        <rFont val="AngsanaUPC"/>
        <family val="1"/>
      </rPr>
      <t xml:space="preserve"> </t>
    </r>
    <r>
      <rPr>
        <sz val="14"/>
        <rFont val="AngsanaUPC"/>
        <family val="1"/>
      </rPr>
      <t xml:space="preserve">    เพื่อบันทึก เงินฝากธนาคารประเภทออมทรัพย์ 405-2-34097-2 เข้าบัญชีเงินฝากธนาคารกระแสรายวัน 4055000553</t>
    </r>
  </si>
  <si>
    <t>5. ค่าใบอนุญาตจัดสถานที่จำหน่ายอาหารหรือสถานที่สะสมอาหารในครัวฯ</t>
  </si>
  <si>
    <t>บัญชีเลขที่ 300034000822</t>
  </si>
  <si>
    <t>เลขที่บัญชี  300034000822</t>
  </si>
  <si>
    <t>7. ค่าธรรมเนียมเกี่ยวกับการประกอบกิจการน้ำมันเชื้อเพลิง</t>
  </si>
  <si>
    <t>หมายเหตุ  4  ประกอบรายงานรับ - จ่ายเงินสด (รับ)</t>
  </si>
  <si>
    <t>หมายเหตุ  4.1  ประกอบรายงานรับ - จ่ายเงินสด  (จ่าย)</t>
  </si>
  <si>
    <t xml:space="preserve">           เครดิต    ลูกหนี้เงินยืมงบประมาณ</t>
  </si>
  <si>
    <t>P</t>
  </si>
  <si>
    <t>รายจ่ายค้างจ่าย</t>
  </si>
  <si>
    <t>ร้านสามหมอค้าเหล็ก</t>
  </si>
  <si>
    <t>6. ค่าภาคหลวงแร่</t>
  </si>
  <si>
    <t>7. ค่าภาคหลวงปิโตรเลียม</t>
  </si>
  <si>
    <t>8. ค่าธรรมเนียมสิทธิและนิติกรรมที่ดิน</t>
  </si>
  <si>
    <t>9.ค่าภาษีและค่าธรรมเนียมล้อเลื่อน</t>
  </si>
  <si>
    <t>10.ค่าธรรมเนียมและใช้นำบาดาล</t>
  </si>
  <si>
    <t xml:space="preserve">11.ภาษีจัดสรรอื่น ๆ </t>
  </si>
  <si>
    <t>ณ     วันที่   31  เดือน  ตุลาคม  พ.ศ. 2561</t>
  </si>
  <si>
    <t>ปีงบประมาณ  2562</t>
  </si>
  <si>
    <t xml:space="preserve">                                                 ประจำเดือน ตุลาคม  พ.ศ.  2561</t>
  </si>
  <si>
    <t>วันที่   31  เดือน  ตุลาคม  พ.ศ. 2561</t>
  </si>
  <si>
    <t xml:space="preserve">   เงินเดือน (ฝ่ายประจำ) </t>
  </si>
  <si>
    <t xml:space="preserve">   ค่าตอบแทนพนักงานจ้าง </t>
  </si>
  <si>
    <t xml:space="preserve">   ค่าตอบแทน </t>
  </si>
  <si>
    <t xml:space="preserve">   ค่าใช้สอย  </t>
  </si>
  <si>
    <t xml:space="preserve">   ค่าวัสดุ  </t>
  </si>
  <si>
    <t xml:space="preserve">   ค่าสาธารณูปโภค</t>
  </si>
  <si>
    <t xml:space="preserve">   เงินอุดหนุน </t>
  </si>
  <si>
    <t xml:space="preserve">   ค่าครุภัณฑ์ </t>
  </si>
  <si>
    <t xml:space="preserve">   ค่าที่ดินและสิ่งก่อสร้าง</t>
  </si>
  <si>
    <t>หมายเหตุ 2 รายจ่ายค้างจ่าย</t>
  </si>
  <si>
    <t>เลขที่        /62</t>
  </si>
  <si>
    <t>เลขที่          /62</t>
  </si>
  <si>
    <t xml:space="preserve">   เงินเบิกเกินส่งคืน (เงินขาดบัญชี)</t>
  </si>
  <si>
    <t>เงินรับฝากรอคืนจังหวัด</t>
  </si>
  <si>
    <t>วันที่   31   เดือน  ตุลาคม  พ.ศ. 2561</t>
  </si>
  <si>
    <t>เงินอุดหนุนระบุวัตถุประสงค์</t>
  </si>
  <si>
    <t>รวมรายจ่ายจากเงินอุดหนุนระบุวัตถุประสงค์</t>
  </si>
  <si>
    <t>2. เงินอุดหนุนทั่วไป (เบี้ยยังชีพผู้สูงอายุ)</t>
  </si>
  <si>
    <t>3. เงินอุดหนุนทั่วไป (เบี้ยยังชีพผู้พิการ)</t>
  </si>
  <si>
    <t>4. เงินอุดหนุนทั่วไป (ผู้ป่วยเอดส์)</t>
  </si>
  <si>
    <t>5. อาหารเสริมนม (ศพด.)</t>
  </si>
  <si>
    <t>6. อาหารเสริมนม (ประถม)</t>
  </si>
  <si>
    <t>7. อาหารกลางวัน (ศพด.)</t>
  </si>
  <si>
    <t>8. อาหารกลางวัน (ประถม.)</t>
  </si>
  <si>
    <t>9. เงินสนับสนุน ศพด. (เงินเดือน/ค่าตอบแทน)</t>
  </si>
  <si>
    <t>10. สื่อการเรียนการสอน</t>
  </si>
  <si>
    <t>11. โครงการพระราชดำริฯ</t>
  </si>
  <si>
    <t>รับ-จ่าย เงินอุดหนุนวัตถุประสงค์ ประจำปี 2562</t>
  </si>
  <si>
    <t>ณ     วันที่   30  เดือน  พฤศจิกายน  พ.ศ. 2561</t>
  </si>
  <si>
    <t xml:space="preserve">                                                 ประจำเดือน พฤศจิกายน  พ.ศ.  2561</t>
  </si>
  <si>
    <t>วันที่   30  เดือน  พฤศจิกายน  พ.ศ. 2561</t>
  </si>
  <si>
    <t>วันที่   7 พฤศจิกายน 2561</t>
  </si>
  <si>
    <t>(290,282.6)</t>
  </si>
  <si>
    <t xml:space="preserve">   เงินเบิกเกินส่งคืน </t>
  </si>
  <si>
    <t xml:space="preserve">                                                 ประจำเดือน ธันวาคม  พ.ศ.  2561</t>
  </si>
  <si>
    <t>วันที่   31  เดือน  ธันวาคม  พ.ศ. 2561</t>
  </si>
  <si>
    <t>เงินรับฝาก (เงินมัดจำประกันสัญญา)</t>
  </si>
  <si>
    <t>(ค่าตอบแทน) ค่าตอบแทนอื่นเป็นกรณีพิเศษ (โบนัส)</t>
  </si>
  <si>
    <t>ประจำปีงบประมาณ 2562 (ณ 31  ธันวาคม  2561)</t>
  </si>
  <si>
    <t>ณ     วันที่   31  เดือน  ธันวาคม  พ.ศ. 2561</t>
  </si>
  <si>
    <t>(1,602,407.83)</t>
  </si>
  <si>
    <t>เดบิต   ค่าใช้สอย (ค่าเดินทางไปราชการ)</t>
  </si>
  <si>
    <r>
      <t xml:space="preserve">คำอธิบาย     </t>
    </r>
    <r>
      <rPr>
        <sz val="15"/>
        <rFont val="AngsanaUPC"/>
        <family val="1"/>
      </rPr>
      <t>เพื่อบันทึก รายการปรับปรุงบัญชีลูกหนี้เงินยืมงบประมาณเดินทางไปราชการ ว่าที่ ร.ต.สามารถ  ธีสุระ  ผอ.กองช่าง</t>
    </r>
  </si>
  <si>
    <t>วันที่    4   ธันวาคม  2561</t>
  </si>
  <si>
    <t>เลขที่      1 /62</t>
  </si>
  <si>
    <t>เลขที่           /62</t>
  </si>
  <si>
    <t>วันที่         ธันวาคม  2561</t>
  </si>
  <si>
    <r>
      <t xml:space="preserve">คำอธิบาย     </t>
    </r>
    <r>
      <rPr>
        <sz val="15"/>
        <rFont val="AngsanaUPC"/>
        <family val="1"/>
      </rPr>
      <t>เพื่อบันทึก รายการปรับปรุงบัญชีลูกหนี้เงินยืมงบประมาณเดินทางไปราชการ นางสาวมะลิวรรณ  แซ่อึ้ง ผอ.กองคลัง</t>
    </r>
  </si>
  <si>
    <r>
      <t xml:space="preserve">คำอธิบาย     </t>
    </r>
    <r>
      <rPr>
        <sz val="15"/>
        <rFont val="AngsanaUPC"/>
        <family val="1"/>
      </rPr>
      <t>เพื่อบันทึก รายการปรับปรุงบัญชีลูกหนี้เงินยืมงบประมาณเดินทางไปราชการ นางศรีสุดา  ปุผาลา</t>
    </r>
  </si>
  <si>
    <r>
      <t xml:space="preserve">คำอธิบาย     </t>
    </r>
    <r>
      <rPr>
        <sz val="15"/>
        <rFont val="AngsanaUPC"/>
        <family val="1"/>
      </rPr>
      <t>เพื่อบันทึก รายการปรับปรุงบัญชีลูกหนี้เงินยืมงบประมาณเดินทางไปราชการ ว่าที่ ร.ต.สามารถ  ธีสุระ</t>
    </r>
  </si>
  <si>
    <t>วันที่ครบกำหนด</t>
  </si>
  <si>
    <t>วันที่จ่ายเงิน</t>
  </si>
  <si>
    <t>วันที่รับงิน</t>
  </si>
  <si>
    <t>โครงการ</t>
  </si>
  <si>
    <t>วันที่รั</t>
  </si>
  <si>
    <t>วันที่รับเงิน</t>
  </si>
  <si>
    <t>จำนวน</t>
  </si>
  <si>
    <t>โครงการซ่อมสร้างถนนลูกรังเข้าพื้นที่การเกษตร หมู่.4</t>
  </si>
  <si>
    <t>โครงการซ่อมสร้างถนนลูกรังเข้าพื้นที่การเกษตร หมู่.6</t>
  </si>
  <si>
    <t>โครงการซ่อมสร้างถนนลูกรังเข้าพื้นที่การเกษตร หมู่.1</t>
  </si>
  <si>
    <t>โครงการก่อสร้างถนน คสล.ในหมู่บ้าน หนองกุงปาว ม.4</t>
  </si>
  <si>
    <t>โครงการก่อสร้างหอถังสูงพร้อมส่วนประกอบระบบประปา บ้านนาฮี ม.3</t>
  </si>
  <si>
    <t>โครงการก่อสร้างถนน คสล.ในหมู่บ้านคำดอกไม้ ม.7</t>
  </si>
  <si>
    <t>โครงการก่อสร้างสนามเด็กเล่นศูนย์พัฒนาเด็กเล็ก อบต.นายูง</t>
  </si>
  <si>
    <t>โครงการก่อสร่างถนนลูกรังเข้าพื้นที่การเกษตรบ้านโคกหนองแวง ม.5</t>
  </si>
  <si>
    <t>โครงการก่อสร่างถนนลูกรังเข้าพื้นที่การเกษตรบ้านหนองอึ่ง ม.6</t>
  </si>
  <si>
    <t>โครงการก่อสร่างถนนลูกรังเข้าพื้นที่การเกษตรบ้านนายูง ม.1</t>
  </si>
  <si>
    <t>โครงการก่อสร่างถนนลูกรังเข้าพื้นที่การเกษตร(หลังวัด) ม.6</t>
  </si>
  <si>
    <t>โครงการก่อสร่างถนนลูกรังเข้าพื้นที่การเกษตร(หนองผักแว่น) ม.10</t>
  </si>
  <si>
    <t>โครงการก่อสร้างถนนลูกรัง บ.นาฮี ม.8</t>
  </si>
  <si>
    <t>โครงการก่อสร่างถนนลูกรังเข้าพื้นที่การเกษตร(นางนวลจันทร์) ม.6</t>
  </si>
  <si>
    <t>โครงการก่อสร่างถนนลูกรังเข้าพื้นที่การเกษตร(นายต้อน) ม.6</t>
  </si>
  <si>
    <t>โครงการก่อสร้างถนน คสล.ในหมู่บ้านคำดอกไม้-นาฮี</t>
  </si>
  <si>
    <t>โครงการก่อสร้างถนน คสล. ม.6</t>
  </si>
  <si>
    <t>โครงการก่อสร้างถนน คสล.ม.1</t>
  </si>
  <si>
    <t>โครงการก่อสร้างรางระบายน้ำ ม.10</t>
  </si>
  <si>
    <t>โครงการก่อสร้างโรงกรองน้ำระบบน้ำประปาดื่มได้ ม.5</t>
  </si>
  <si>
    <t>โครงการก่อสร้างถนนลูกรัง ม.1</t>
  </si>
  <si>
    <t>โครงการซ่อมสร้างถนนลูกรัง ม.5</t>
  </si>
  <si>
    <t>โครงการซ่อมสร้างถนนลูกรัง ม.6</t>
  </si>
  <si>
    <t>โครงการซ่อมสร้างถนนลูกรัง ม.3</t>
  </si>
  <si>
    <t>โครงการซ่อมสร้างถนนลูกรัง ม.7</t>
  </si>
  <si>
    <t>โครงการก่อสร้างหอกระจายข่าวฯม.6</t>
  </si>
  <si>
    <t>โครงการติดตั้งไฟฟ้าส่องสว่างสาธารณะฯ ม.4</t>
  </si>
  <si>
    <t>โครงการติดตั้งปรับปรุงระบบเสียงตามสาย ม.2</t>
  </si>
  <si>
    <t>โครงการซ่อมสร้างถนนลูกรัง ม.2</t>
  </si>
  <si>
    <t>โครงการก่อสร้างท่อระบายน้ำ คสล.เหลี่ยมและซ่อมสร้างถนนลูกรัง ม.4</t>
  </si>
  <si>
    <t>โครงการขยายผิวถนน คสล.และก่อสร้างระบายน้ำ ม.6</t>
  </si>
  <si>
    <t>โครงการปรับปรุงผิวถนนลาดยางฯ ม.7</t>
  </si>
  <si>
    <t>โครงการปรับปรุงผิวถนนลาดยางฯ ม.8</t>
  </si>
  <si>
    <t>โครงการก่อสร้างรางระบายน้ำ คสล.สำเร็จรูปพร้อมฝาปิด ม.1</t>
  </si>
  <si>
    <t>โครงการก่อสร้างระบบประปาหมู่บ้าน โคกหนองแวง ม.9</t>
  </si>
  <si>
    <t>โครงการก่อสร้างรางระบายน้ำ คสล.สำเร็จรูปพร้อมฝาปิด ม.10</t>
  </si>
  <si>
    <t xml:space="preserve">โครงการเจาะบาดาลพร้อมติดตั้งเครื่องสูบน้ำแบบจม </t>
  </si>
  <si>
    <t>จัดซื้อเครื่องคอมพิวเตอร์ฯ</t>
  </si>
  <si>
    <t>โครงการซ่อมสร้างถนนลูกรัง ม.10</t>
  </si>
  <si>
    <t>27//9/2559</t>
  </si>
  <si>
    <t>โครงการก่อสร้างถนน คสล.ม.3</t>
  </si>
  <si>
    <t>โครงการก่อสร้างเสาวิทยุสื่อสารประจำศูนย์กู้ชีพฯ</t>
  </si>
  <si>
    <t>ซื้อเครื่องคอมพิวเตอร์</t>
  </si>
  <si>
    <t>โครงการก่อสร้างถนน คสล.ม.7</t>
  </si>
  <si>
    <t>โครงการก่อสร้างถนน คสล. ม.4</t>
  </si>
  <si>
    <t>โครงการก่อสร้างถนน คสล. ม.2</t>
  </si>
  <si>
    <t>โครงการก่อสร้างถนน คสล.ม.4</t>
  </si>
  <si>
    <t>โครงการก่อสร้างถนน คสล.ม.8</t>
  </si>
  <si>
    <t>โครงการวางท่อระบายน้ำ ม.6</t>
  </si>
  <si>
    <t>โครงการก่อสร้างถนน คสล. ม.9</t>
  </si>
  <si>
    <t>โครงการก่อสร้างถนนลูกรัง ม.6</t>
  </si>
  <si>
    <t>กล้องวงจรปิด</t>
  </si>
  <si>
    <t>คุรุภัณฑ์โฆษณา</t>
  </si>
  <si>
    <t>โครงการก่อสร้างทำนบดินกั้นน้ำ ม.6</t>
  </si>
  <si>
    <t>ซื้อโต๊ะทำงาน ระดับ 3-6</t>
  </si>
  <si>
    <t>ซื้อตู้เหล็กเก็บเอกสาร</t>
  </si>
  <si>
    <t>โครงการก่อสร้างถนน คสล.ม.1          (พ่อเพ่อ)</t>
  </si>
  <si>
    <t>โครงการก่อสร้างถนน คสล.หมู่ 9</t>
  </si>
  <si>
    <t>อุดหนุนทั่วไประบุวัตถุประสงค์ (DLTV)</t>
  </si>
  <si>
    <t>ภาษีโรงเรือนและที่ดิน</t>
  </si>
  <si>
    <t>ภาษีบำรุงท้องที่</t>
  </si>
  <si>
    <t>ภาษีป้าย</t>
  </si>
  <si>
    <t>ค่าธรรมเนียมที่เป็นอันตรายต่อสุขภาพ</t>
  </si>
  <si>
    <t>ค่าธรรมเนียมในการออกหนังสือรับรอง</t>
  </si>
  <si>
    <t>ดอกเบี้ยเงินฝากธนาคาร</t>
  </si>
  <si>
    <t>รายได้เบ็ดเตล็ด (กู้ชีพ)</t>
  </si>
  <si>
    <t>ภาษีมูลค่าเพิ่ม พ.ร.บ.กระจายอำนาจ</t>
  </si>
  <si>
    <t>ภาษีมูลค่าเพิ่มจัดสรรายได้</t>
  </si>
  <si>
    <t>ภาษีสรรพสามิต</t>
  </si>
  <si>
    <t>ค่าภาคหลวงแร่</t>
  </si>
  <si>
    <t>ภาษีธุรกิจเฉพาะ</t>
  </si>
  <si>
    <t>อุดหนุนทั่วไปกระจายอำนาจ</t>
  </si>
  <si>
    <t xml:space="preserve">อุดหนุนทั่วไปบุคลากรถ่ายโอน </t>
  </si>
  <si>
    <t xml:space="preserve">ภาษีจัดสรรอื่น ๆ </t>
  </si>
  <si>
    <t>.</t>
  </si>
  <si>
    <t xml:space="preserve">                                                 ประจำเดือน มกราคม  พ.ศ.  2562</t>
  </si>
  <si>
    <t>ณ     วันที่   31  เดือน  มกราคม  พ.ศ. 2561</t>
  </si>
  <si>
    <t>ยอดคงเหลือตามบัญชี  ณ  วันที่  31  มกราคม  2562</t>
  </si>
  <si>
    <t xml:space="preserve">   วันที่.....1  ก.พ....2562...</t>
  </si>
  <si>
    <t>ยอดเงินคงเหลือตามรายงานธนาคาร  ณ  วันที่  31 มกราคม  2562</t>
  </si>
  <si>
    <t>30668705</t>
  </si>
  <si>
    <t>30668722</t>
  </si>
  <si>
    <t>30668727</t>
  </si>
  <si>
    <t>30668731</t>
  </si>
  <si>
    <t>30668732</t>
  </si>
  <si>
    <t>30668733</t>
  </si>
  <si>
    <t>30668734</t>
  </si>
  <si>
    <t>30668735</t>
  </si>
  <si>
    <t>30668736</t>
  </si>
  <si>
    <t>30668737</t>
  </si>
  <si>
    <t>30668738</t>
  </si>
  <si>
    <t>30668739</t>
  </si>
  <si>
    <t>30668741</t>
  </si>
  <si>
    <t>30668742</t>
  </si>
  <si>
    <t>รายได้เบ็ดเตล็ดอื่น ๆ</t>
  </si>
  <si>
    <t>เงินอุดหนุน DLTV</t>
  </si>
  <si>
    <t>เงินรับฝากรอคืนจังหวัด (กสจ.)</t>
  </si>
  <si>
    <t>เงินรับฝากรอคืนจังหวัด (ค่าจ้างประจำ)</t>
  </si>
  <si>
    <t>เงินรับฝาก (รถรับส่งนักเรียนฯ)</t>
  </si>
  <si>
    <t>วันที่   31  เดือน มกราคม  พ.ศ. 2562</t>
  </si>
  <si>
    <t>วันที่   31  เดือน  มกราคม พ.ศ. 2562</t>
  </si>
  <si>
    <t>ณ  วันที่  31 มกราคม  2562</t>
  </si>
  <si>
    <t>ณ  วันที่  31  มกราคม  2562</t>
  </si>
  <si>
    <t>ประจำปีงบประมาณ 2562 (ณ 31  มกราคม  2562)</t>
  </si>
  <si>
    <t>วันที่ 30  มกราคม  2562</t>
  </si>
  <si>
    <t>วันที่            มกราคม   2562</t>
  </si>
  <si>
    <t xml:space="preserve">เดบิต   ค่าใช้สอย </t>
  </si>
  <si>
    <r>
      <t xml:space="preserve">คำอธิบาย     </t>
    </r>
    <r>
      <rPr>
        <sz val="15"/>
        <rFont val="AngsanaUPC"/>
        <family val="1"/>
      </rPr>
      <t>เพื่อบันทึก รายการปรับปรุงบัญชีลูกหนี้เงินยืมงบประมาณเทศกาลปีใหม่  2562</t>
    </r>
  </si>
  <si>
    <t>วันที่   23  มกราคม  2562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</si>
</sst>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_-* #,##0_-;\-* #,##0_-;_-* &quot;-&quot;??_-;_-@_-"/>
    <numFmt numFmtId="188" formatCode="[$-1010000]d/m/yy;@"/>
  </numFmts>
  <fonts count="57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5"/>
      <name val="TH SarabunPSK"/>
      <family val="2"/>
    </font>
    <font>
      <sz val="15"/>
      <name val="TH SarabunPSK"/>
      <family val="2"/>
    </font>
    <font>
      <sz val="15"/>
      <color theme="1"/>
      <name val="TH SarabunPSK"/>
      <family val="2"/>
    </font>
    <font>
      <sz val="14"/>
      <name val="Cordia New"/>
      <family val="2"/>
    </font>
    <font>
      <b/>
      <sz val="15"/>
      <color theme="1"/>
      <name val="Angsana New"/>
      <family val="1"/>
    </font>
    <font>
      <sz val="14"/>
      <color theme="1"/>
      <name val="Angsana New"/>
      <family val="1"/>
    </font>
    <font>
      <b/>
      <sz val="14"/>
      <color theme="1"/>
      <name val="Angsana New"/>
      <family val="1"/>
    </font>
    <font>
      <b/>
      <u/>
      <sz val="14"/>
      <color theme="1"/>
      <name val="Angsana New"/>
      <family val="1"/>
    </font>
    <font>
      <sz val="16"/>
      <color theme="1"/>
      <name val="Angsana New"/>
      <family val="1"/>
    </font>
    <font>
      <b/>
      <sz val="16"/>
      <color theme="1"/>
      <name val="Angsana New"/>
      <family val="1"/>
    </font>
    <font>
      <b/>
      <sz val="12"/>
      <color theme="1"/>
      <name val="Angsana New"/>
      <family val="1"/>
    </font>
    <font>
      <b/>
      <sz val="10"/>
      <color theme="1"/>
      <name val="Angsana New"/>
      <family val="1"/>
    </font>
    <font>
      <sz val="10"/>
      <color theme="1"/>
      <name val="Angsana New"/>
      <family val="1"/>
    </font>
    <font>
      <sz val="13"/>
      <color theme="1"/>
      <name val="Angsana New"/>
      <family val="1"/>
    </font>
    <font>
      <b/>
      <sz val="13"/>
      <color theme="1"/>
      <name val="Angsana New"/>
      <family val="1"/>
    </font>
    <font>
      <sz val="14"/>
      <name val="AngsanaUPC"/>
      <family val="1"/>
    </font>
    <font>
      <sz val="16"/>
      <name val="AngsanaUPC"/>
      <family val="1"/>
    </font>
    <font>
      <sz val="14"/>
      <color rgb="FFFF0000"/>
      <name val="Angsana New"/>
      <family val="1"/>
    </font>
    <font>
      <b/>
      <sz val="15"/>
      <name val="AngsanaUPC"/>
      <family val="1"/>
    </font>
    <font>
      <sz val="11"/>
      <color theme="1"/>
      <name val="AngsanaUPC"/>
      <family val="1"/>
    </font>
    <font>
      <sz val="15"/>
      <name val="AngsanaUPC"/>
      <family val="1"/>
    </font>
    <font>
      <sz val="11"/>
      <name val="AngsanaUPC"/>
      <family val="1"/>
    </font>
    <font>
      <sz val="14"/>
      <color theme="1"/>
      <name val="AngsanaUPC"/>
      <family val="1"/>
    </font>
    <font>
      <sz val="16"/>
      <color theme="1"/>
      <name val="AngsanaUPC"/>
      <family val="1"/>
    </font>
    <font>
      <b/>
      <sz val="16"/>
      <color theme="1"/>
      <name val="AngsanaUPC"/>
      <family val="1"/>
    </font>
    <font>
      <b/>
      <sz val="16"/>
      <name val="AngsanaUPC"/>
      <family val="1"/>
    </font>
    <font>
      <b/>
      <u/>
      <sz val="16"/>
      <name val="AngsanaUPC"/>
      <family val="1"/>
    </font>
    <font>
      <sz val="20"/>
      <color theme="1"/>
      <name val="AngsanaUPC"/>
      <family val="1"/>
    </font>
    <font>
      <b/>
      <u/>
      <sz val="16"/>
      <color theme="1"/>
      <name val="AngsanaUPC"/>
      <family val="1"/>
    </font>
    <font>
      <b/>
      <sz val="20"/>
      <name val="AngsanaUPC"/>
      <family val="1"/>
    </font>
    <font>
      <sz val="16"/>
      <color rgb="FFC00000"/>
      <name val="AngsanaUPC"/>
      <family val="1"/>
    </font>
    <font>
      <b/>
      <sz val="14"/>
      <name val="TH SarabunPSK"/>
      <family val="2"/>
    </font>
    <font>
      <sz val="14"/>
      <name val="TH SarabunPSK"/>
      <family val="2"/>
    </font>
    <font>
      <b/>
      <u/>
      <sz val="14"/>
      <name val="TH SarabunPSK"/>
      <family val="2"/>
    </font>
    <font>
      <u/>
      <sz val="14"/>
      <name val="TH SarabunPSK"/>
      <family val="2"/>
    </font>
    <font>
      <sz val="11"/>
      <color theme="1"/>
      <name val="TH SarabunPSK"/>
      <family val="2"/>
    </font>
    <font>
      <sz val="11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  <font>
      <b/>
      <u/>
      <sz val="15"/>
      <name val="TH SarabunPSK"/>
      <family val="2"/>
    </font>
    <font>
      <b/>
      <sz val="16"/>
      <color theme="1"/>
      <name val="TH SarabunPSK"/>
      <family val="2"/>
    </font>
    <font>
      <b/>
      <sz val="16"/>
      <name val="TH SarabunPSK"/>
      <family val="2"/>
    </font>
    <font>
      <b/>
      <sz val="16"/>
      <color indexed="8"/>
      <name val="TH SarabunPSK"/>
      <family val="2"/>
    </font>
    <font>
      <sz val="16"/>
      <color rgb="FF0070C0"/>
      <name val="TH SarabunPSK"/>
      <family val="2"/>
    </font>
    <font>
      <sz val="18"/>
      <color theme="1"/>
      <name val="TH SarabunPSK"/>
      <family val="2"/>
    </font>
    <font>
      <b/>
      <sz val="15"/>
      <color theme="1"/>
      <name val="TH SarabunPSK"/>
      <family val="2"/>
    </font>
    <font>
      <sz val="16"/>
      <color rgb="FFFF0000"/>
      <name val="AngsanaUPC"/>
      <family val="1"/>
    </font>
    <font>
      <sz val="18"/>
      <color theme="1"/>
      <name val="AngsanaUPC"/>
      <family val="1"/>
    </font>
    <font>
      <sz val="20"/>
      <name val="AngsanaUPC"/>
      <family val="1"/>
    </font>
    <font>
      <b/>
      <sz val="15"/>
      <color indexed="8"/>
      <name val="TH SarabunPSK"/>
      <family val="2"/>
    </font>
    <font>
      <sz val="15"/>
      <color rgb="FF0070C0"/>
      <name val="TH SarabunPSK"/>
      <family val="2"/>
    </font>
    <font>
      <sz val="14"/>
      <color rgb="FF0070C0"/>
      <name val="TH SarabunPSK"/>
      <family val="2"/>
    </font>
    <font>
      <sz val="14"/>
      <color theme="1"/>
      <name val="TH SarabunPSK"/>
      <family val="2"/>
    </font>
    <font>
      <sz val="15"/>
      <color rgb="FFC00000"/>
      <name val="TH SarabunPSK"/>
      <family val="2"/>
    </font>
    <font>
      <sz val="16"/>
      <color theme="3" tint="0.79998168889431442"/>
      <name val="AngsanaUPC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668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43" fontId="2" fillId="0" borderId="1" xfId="0" applyNumberFormat="1" applyFont="1" applyBorder="1" applyAlignment="1">
      <alignment horizontal="center"/>
    </xf>
    <xf numFmtId="0" fontId="2" fillId="0" borderId="1" xfId="0" applyFont="1" applyBorder="1"/>
    <xf numFmtId="43" fontId="2" fillId="0" borderId="1" xfId="1" applyFont="1" applyBorder="1"/>
    <xf numFmtId="43" fontId="2" fillId="0" borderId="1" xfId="0" applyNumberFormat="1" applyFont="1" applyBorder="1"/>
    <xf numFmtId="43" fontId="4" fillId="0" borderId="0" xfId="1" applyFont="1"/>
    <xf numFmtId="0" fontId="4" fillId="0" borderId="0" xfId="0" applyFont="1"/>
    <xf numFmtId="0" fontId="3" fillId="0" borderId="1" xfId="0" applyFont="1" applyBorder="1"/>
    <xf numFmtId="43" fontId="4" fillId="0" borderId="1" xfId="1" applyFont="1" applyBorder="1"/>
    <xf numFmtId="0" fontId="4" fillId="0" borderId="1" xfId="0" applyFont="1" applyBorder="1"/>
    <xf numFmtId="0" fontId="7" fillId="0" borderId="0" xfId="0" applyFont="1" applyAlignment="1">
      <alignment vertical="center"/>
    </xf>
    <xf numFmtId="0" fontId="8" fillId="0" borderId="32" xfId="0" applyFont="1" applyBorder="1" applyAlignment="1">
      <alignment vertical="center"/>
    </xf>
    <xf numFmtId="0" fontId="8" fillId="0" borderId="44" xfId="0" applyFont="1" applyBorder="1" applyAlignment="1">
      <alignment vertical="center"/>
    </xf>
    <xf numFmtId="0" fontId="7" fillId="0" borderId="44" xfId="0" applyFont="1" applyBorder="1" applyAlignment="1">
      <alignment vertical="center"/>
    </xf>
    <xf numFmtId="0" fontId="7" fillId="0" borderId="41" xfId="0" applyFont="1" applyBorder="1" applyAlignment="1">
      <alignment vertical="center"/>
    </xf>
    <xf numFmtId="0" fontId="7" fillId="0" borderId="48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5" xfId="0" applyFont="1" applyBorder="1" applyAlignment="1">
      <alignment horizontal="center" vertical="center"/>
    </xf>
    <xf numFmtId="43" fontId="7" fillId="0" borderId="5" xfId="1" applyFont="1" applyBorder="1" applyAlignment="1">
      <alignment vertical="center"/>
    </xf>
    <xf numFmtId="0" fontId="7" fillId="0" borderId="36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49" fontId="7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43" fontId="7" fillId="0" borderId="36" xfId="1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9" fillId="0" borderId="4" xfId="0" applyFont="1" applyBorder="1" applyAlignment="1">
      <alignment vertical="center"/>
    </xf>
    <xf numFmtId="0" fontId="8" fillId="0" borderId="46" xfId="0" applyFont="1" applyBorder="1" applyAlignment="1">
      <alignment vertical="center"/>
    </xf>
    <xf numFmtId="0" fontId="7" fillId="0" borderId="42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0" fontId="8" fillId="0" borderId="0" xfId="0" applyFont="1" applyAlignment="1">
      <alignment vertical="center"/>
    </xf>
    <xf numFmtId="43" fontId="7" fillId="0" borderId="0" xfId="1" applyFont="1" applyAlignment="1">
      <alignment vertical="center"/>
    </xf>
    <xf numFmtId="0" fontId="9" fillId="0" borderId="0" xfId="0" applyFont="1" applyAlignment="1">
      <alignment horizontal="center" vertical="center"/>
    </xf>
    <xf numFmtId="43" fontId="7" fillId="0" borderId="0" xfId="1" applyFont="1" applyAlignment="1">
      <alignment horizontal="right" vertical="center"/>
    </xf>
    <xf numFmtId="0" fontId="10" fillId="0" borderId="0" xfId="0" applyFont="1"/>
    <xf numFmtId="0" fontId="10" fillId="0" borderId="1" xfId="0" applyFont="1" applyBorder="1" applyAlignment="1">
      <alignment horizontal="center"/>
    </xf>
    <xf numFmtId="0" fontId="10" fillId="0" borderId="1" xfId="0" applyFont="1" applyBorder="1"/>
    <xf numFmtId="0" fontId="11" fillId="0" borderId="1" xfId="0" applyFont="1" applyBorder="1" applyAlignment="1">
      <alignment horizontal="right"/>
    </xf>
    <xf numFmtId="0" fontId="11" fillId="0" borderId="10" xfId="0" applyFont="1" applyBorder="1" applyAlignment="1">
      <alignment horizontal="right"/>
    </xf>
    <xf numFmtId="0" fontId="8" fillId="0" borderId="15" xfId="0" applyFont="1" applyBorder="1" applyAlignment="1">
      <alignment horizontal="right"/>
    </xf>
    <xf numFmtId="0" fontId="8" fillId="0" borderId="8" xfId="0" applyFont="1" applyBorder="1"/>
    <xf numFmtId="0" fontId="11" fillId="0" borderId="1" xfId="0" applyFont="1" applyBorder="1" applyAlignment="1">
      <alignment horizontal="center"/>
    </xf>
    <xf numFmtId="0" fontId="11" fillId="0" borderId="8" xfId="0" applyFont="1" applyBorder="1" applyAlignment="1">
      <alignment horizontal="left"/>
    </xf>
    <xf numFmtId="0" fontId="11" fillId="0" borderId="8" xfId="0" applyFont="1" applyBorder="1" applyAlignment="1">
      <alignment horizontal="center"/>
    </xf>
    <xf numFmtId="43" fontId="14" fillId="0" borderId="1" xfId="1" applyFont="1" applyBorder="1"/>
    <xf numFmtId="43" fontId="14" fillId="0" borderId="10" xfId="1" applyFont="1" applyBorder="1"/>
    <xf numFmtId="43" fontId="14" fillId="0" borderId="8" xfId="1" applyFont="1" applyBorder="1"/>
    <xf numFmtId="43" fontId="14" fillId="0" borderId="3" xfId="1" applyFont="1" applyBorder="1"/>
    <xf numFmtId="43" fontId="14" fillId="0" borderId="15" xfId="1" applyFont="1" applyBorder="1"/>
    <xf numFmtId="0" fontId="11" fillId="0" borderId="1" xfId="0" applyFont="1" applyBorder="1" applyAlignment="1">
      <alignment horizontal="center"/>
    </xf>
    <xf numFmtId="43" fontId="7" fillId="0" borderId="1" xfId="0" applyNumberFormat="1" applyFont="1" applyBorder="1"/>
    <xf numFmtId="43" fontId="14" fillId="0" borderId="1" xfId="0" applyNumberFormat="1" applyFont="1" applyBorder="1"/>
    <xf numFmtId="0" fontId="7" fillId="0" borderId="43" xfId="0" quotePrefix="1" applyFont="1" applyBorder="1"/>
    <xf numFmtId="0" fontId="7" fillId="0" borderId="1" xfId="0" quotePrefix="1" applyFont="1" applyBorder="1"/>
    <xf numFmtId="0" fontId="7" fillId="0" borderId="43" xfId="0" quotePrefix="1" applyFont="1" applyBorder="1" applyAlignment="1">
      <alignment horizontal="center"/>
    </xf>
    <xf numFmtId="0" fontId="7" fillId="0" borderId="1" xfId="0" quotePrefix="1" applyFont="1" applyBorder="1" applyAlignment="1">
      <alignment horizontal="center"/>
    </xf>
    <xf numFmtId="0" fontId="7" fillId="0" borderId="1" xfId="0" applyFont="1" applyBorder="1"/>
    <xf numFmtId="0" fontId="14" fillId="0" borderId="1" xfId="0" applyFont="1" applyBorder="1"/>
    <xf numFmtId="43" fontId="14" fillId="0" borderId="10" xfId="0" applyNumberFormat="1" applyFont="1" applyBorder="1"/>
    <xf numFmtId="0" fontId="8" fillId="0" borderId="8" xfId="0" applyFont="1" applyBorder="1" applyAlignment="1">
      <alignment horizontal="left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right"/>
    </xf>
    <xf numFmtId="0" fontId="8" fillId="0" borderId="10" xfId="0" applyFont="1" applyBorder="1" applyAlignment="1">
      <alignment horizontal="right"/>
    </xf>
    <xf numFmtId="0" fontId="7" fillId="0" borderId="1" xfId="0" applyFont="1" applyBorder="1" applyAlignment="1">
      <alignment horizontal="right"/>
    </xf>
    <xf numFmtId="0" fontId="11" fillId="0" borderId="1" xfId="0" applyFont="1" applyBorder="1" applyAlignment="1">
      <alignment horizontal="center"/>
    </xf>
    <xf numFmtId="0" fontId="11" fillId="0" borderId="0" xfId="0" applyFont="1" applyBorder="1" applyAlignment="1"/>
    <xf numFmtId="0" fontId="10" fillId="0" borderId="0" xfId="0" applyFont="1" applyBorder="1"/>
    <xf numFmtId="0" fontId="7" fillId="0" borderId="0" xfId="0" quotePrefix="1" applyFont="1" applyBorder="1" applyAlignment="1">
      <alignment horizontal="center"/>
    </xf>
    <xf numFmtId="43" fontId="14" fillId="0" borderId="0" xfId="1" applyFont="1" applyBorder="1"/>
    <xf numFmtId="0" fontId="17" fillId="0" borderId="0" xfId="0" applyFont="1" applyBorder="1"/>
    <xf numFmtId="0" fontId="18" fillId="0" borderId="0" xfId="0" applyFont="1" applyBorder="1"/>
    <xf numFmtId="43" fontId="19" fillId="0" borderId="36" xfId="1" applyFont="1" applyBorder="1" applyAlignment="1">
      <alignment vertical="center"/>
    </xf>
    <xf numFmtId="0" fontId="19" fillId="0" borderId="36" xfId="0" applyFont="1" applyBorder="1" applyAlignment="1">
      <alignment vertical="center"/>
    </xf>
    <xf numFmtId="43" fontId="19" fillId="0" borderId="47" xfId="1" applyFont="1" applyBorder="1" applyAlignment="1">
      <alignment vertical="center"/>
    </xf>
    <xf numFmtId="0" fontId="21" fillId="0" borderId="0" xfId="0" applyFont="1"/>
    <xf numFmtId="43" fontId="21" fillId="0" borderId="0" xfId="0" applyNumberFormat="1" applyFont="1"/>
    <xf numFmtId="0" fontId="22" fillId="0" borderId="0" xfId="0" applyFont="1" applyBorder="1"/>
    <xf numFmtId="43" fontId="20" fillId="0" borderId="0" xfId="1" applyNumberFormat="1" applyFont="1" applyBorder="1"/>
    <xf numFmtId="0" fontId="23" fillId="0" borderId="0" xfId="0" applyFont="1"/>
    <xf numFmtId="0" fontId="17" fillId="0" borderId="0" xfId="0" applyFont="1"/>
    <xf numFmtId="0" fontId="24" fillId="0" borderId="0" xfId="0" applyFont="1"/>
    <xf numFmtId="0" fontId="17" fillId="0" borderId="0" xfId="0" applyFont="1" applyBorder="1" applyAlignment="1">
      <alignment horizontal="center"/>
    </xf>
    <xf numFmtId="43" fontId="25" fillId="0" borderId="0" xfId="1" applyFont="1"/>
    <xf numFmtId="43" fontId="21" fillId="0" borderId="0" xfId="1" applyFont="1"/>
    <xf numFmtId="43" fontId="22" fillId="0" borderId="3" xfId="1" applyFont="1" applyBorder="1"/>
    <xf numFmtId="0" fontId="22" fillId="0" borderId="3" xfId="0" applyFont="1" applyBorder="1"/>
    <xf numFmtId="0" fontId="22" fillId="0" borderId="3" xfId="0" applyFont="1" applyBorder="1" applyAlignment="1">
      <alignment horizontal="center"/>
    </xf>
    <xf numFmtId="0" fontId="22" fillId="0" borderId="45" xfId="0" applyFont="1" applyBorder="1"/>
    <xf numFmtId="0" fontId="27" fillId="0" borderId="0" xfId="0" applyFont="1"/>
    <xf numFmtId="43" fontId="25" fillId="0" borderId="0" xfId="0" applyNumberFormat="1" applyFont="1"/>
    <xf numFmtId="0" fontId="18" fillId="0" borderId="0" xfId="0" applyFont="1"/>
    <xf numFmtId="0" fontId="27" fillId="0" borderId="1" xfId="0" applyFont="1" applyBorder="1" applyAlignment="1">
      <alignment horizontal="center" vertical="center"/>
    </xf>
    <xf numFmtId="4" fontId="21" fillId="0" borderId="0" xfId="0" applyNumberFormat="1" applyFont="1"/>
    <xf numFmtId="0" fontId="18" fillId="0" borderId="44" xfId="0" applyFont="1" applyBorder="1"/>
    <xf numFmtId="0" fontId="18" fillId="0" borderId="32" xfId="0" applyFont="1" applyBorder="1"/>
    <xf numFmtId="0" fontId="18" fillId="0" borderId="16" xfId="0" applyFont="1" applyBorder="1"/>
    <xf numFmtId="0" fontId="18" fillId="0" borderId="4" xfId="0" applyFont="1" applyBorder="1" applyAlignment="1">
      <alignment horizontal="left"/>
    </xf>
    <xf numFmtId="0" fontId="18" fillId="0" borderId="0" xfId="0" applyFont="1" applyBorder="1" applyAlignment="1">
      <alignment horizontal="center"/>
    </xf>
    <xf numFmtId="0" fontId="27" fillId="0" borderId="4" xfId="0" applyFont="1" applyBorder="1"/>
    <xf numFmtId="0" fontId="18" fillId="0" borderId="45" xfId="0" applyFont="1" applyBorder="1"/>
    <xf numFmtId="0" fontId="18" fillId="0" borderId="46" xfId="0" applyFont="1" applyBorder="1" applyAlignment="1">
      <alignment horizontal="left"/>
    </xf>
    <xf numFmtId="0" fontId="18" fillId="0" borderId="42" xfId="0" applyFont="1" applyBorder="1"/>
    <xf numFmtId="0" fontId="27" fillId="0" borderId="46" xfId="0" applyFont="1" applyBorder="1"/>
    <xf numFmtId="0" fontId="18" fillId="0" borderId="47" xfId="0" applyFont="1" applyBorder="1"/>
    <xf numFmtId="0" fontId="27" fillId="0" borderId="32" xfId="0" applyFont="1" applyBorder="1" applyAlignment="1">
      <alignment horizontal="left"/>
    </xf>
    <xf numFmtId="0" fontId="18" fillId="0" borderId="44" xfId="0" applyFont="1" applyBorder="1" applyAlignment="1">
      <alignment horizontal="center"/>
    </xf>
    <xf numFmtId="4" fontId="27" fillId="0" borderId="16" xfId="0" applyNumberFormat="1" applyFont="1" applyBorder="1"/>
    <xf numFmtId="43" fontId="26" fillId="0" borderId="0" xfId="1" applyFont="1"/>
    <xf numFmtId="0" fontId="27" fillId="0" borderId="4" xfId="0" applyFont="1" applyBorder="1" applyAlignment="1">
      <alignment horizontal="left"/>
    </xf>
    <xf numFmtId="0" fontId="18" fillId="0" borderId="4" xfId="0" applyFont="1" applyBorder="1"/>
    <xf numFmtId="0" fontId="28" fillId="0" borderId="4" xfId="0" applyFont="1" applyBorder="1" applyAlignment="1">
      <alignment horizontal="left"/>
    </xf>
    <xf numFmtId="0" fontId="28" fillId="0" borderId="45" xfId="0" applyFont="1" applyBorder="1" applyAlignment="1">
      <alignment horizontal="center"/>
    </xf>
    <xf numFmtId="15" fontId="18" fillId="0" borderId="4" xfId="0" quotePrefix="1" applyNumberFormat="1" applyFont="1" applyBorder="1" applyAlignment="1">
      <alignment horizontal="left"/>
    </xf>
    <xf numFmtId="15" fontId="18" fillId="0" borderId="0" xfId="0" quotePrefix="1" applyNumberFormat="1" applyFont="1" applyBorder="1" applyAlignment="1">
      <alignment horizontal="center"/>
    </xf>
    <xf numFmtId="0" fontId="28" fillId="0" borderId="0" xfId="0" applyFont="1" applyBorder="1" applyAlignment="1">
      <alignment horizontal="center"/>
    </xf>
    <xf numFmtId="43" fontId="18" fillId="0" borderId="45" xfId="1" applyFont="1" applyBorder="1" applyAlignment="1">
      <alignment horizontal="center"/>
    </xf>
    <xf numFmtId="43" fontId="18" fillId="0" borderId="45" xfId="0" applyNumberFormat="1" applyFont="1" applyBorder="1"/>
    <xf numFmtId="14" fontId="18" fillId="0" borderId="4" xfId="0" applyNumberFormat="1" applyFont="1" applyBorder="1" applyAlignment="1">
      <alignment horizontal="left"/>
    </xf>
    <xf numFmtId="188" fontId="18" fillId="0" borderId="4" xfId="0" quotePrefix="1" applyNumberFormat="1" applyFont="1" applyBorder="1" applyAlignment="1">
      <alignment horizontal="left"/>
    </xf>
    <xf numFmtId="0" fontId="18" fillId="0" borderId="0" xfId="0" quotePrefix="1" applyFont="1" applyBorder="1" applyAlignment="1">
      <alignment horizontal="center"/>
    </xf>
    <xf numFmtId="43" fontId="18" fillId="0" borderId="45" xfId="0" applyNumberFormat="1" applyFont="1" applyBorder="1" applyAlignment="1">
      <alignment horizontal="right"/>
    </xf>
    <xf numFmtId="14" fontId="25" fillId="0" borderId="4" xfId="0" applyNumberFormat="1" applyFont="1" applyBorder="1" applyAlignment="1">
      <alignment horizontal="left"/>
    </xf>
    <xf numFmtId="4" fontId="27" fillId="0" borderId="45" xfId="0" applyNumberFormat="1" applyFont="1" applyBorder="1"/>
    <xf numFmtId="0" fontId="21" fillId="0" borderId="4" xfId="0" applyFont="1" applyBorder="1" applyAlignment="1">
      <alignment horizontal="left"/>
    </xf>
    <xf numFmtId="0" fontId="27" fillId="0" borderId="46" xfId="0" applyFont="1" applyBorder="1" applyAlignment="1">
      <alignment horizontal="left"/>
    </xf>
    <xf numFmtId="0" fontId="18" fillId="0" borderId="42" xfId="0" applyFont="1" applyBorder="1" applyAlignment="1">
      <alignment horizontal="center"/>
    </xf>
    <xf numFmtId="0" fontId="18" fillId="0" borderId="46" xfId="0" applyFont="1" applyBorder="1"/>
    <xf numFmtId="4" fontId="27" fillId="0" borderId="47" xfId="0" applyNumberFormat="1" applyFont="1" applyBorder="1"/>
    <xf numFmtId="43" fontId="29" fillId="0" borderId="0" xfId="0" applyNumberFormat="1" applyFont="1"/>
    <xf numFmtId="0" fontId="17" fillId="0" borderId="44" xfId="0" applyFont="1" applyBorder="1"/>
    <xf numFmtId="0" fontId="27" fillId="0" borderId="32" xfId="0" applyFont="1" applyBorder="1"/>
    <xf numFmtId="0" fontId="17" fillId="0" borderId="16" xfId="0" applyFont="1" applyBorder="1" applyAlignment="1">
      <alignment horizontal="center"/>
    </xf>
    <xf numFmtId="0" fontId="22" fillId="0" borderId="4" xfId="0" applyFont="1" applyBorder="1" applyAlignment="1">
      <alignment horizontal="left"/>
    </xf>
    <xf numFmtId="0" fontId="22" fillId="0" borderId="0" xfId="0" applyFont="1" applyBorder="1" applyAlignment="1">
      <alignment horizontal="center"/>
    </xf>
    <xf numFmtId="0" fontId="22" fillId="0" borderId="4" xfId="0" applyFont="1" applyBorder="1"/>
    <xf numFmtId="0" fontId="22" fillId="0" borderId="4" xfId="0" applyFont="1" applyBorder="1" applyAlignment="1"/>
    <xf numFmtId="0" fontId="22" fillId="0" borderId="0" xfId="0" applyFont="1" applyBorder="1" applyAlignment="1"/>
    <xf numFmtId="0" fontId="22" fillId="0" borderId="42" xfId="0" applyFont="1" applyBorder="1" applyAlignment="1">
      <alignment horizontal="center"/>
    </xf>
    <xf numFmtId="0" fontId="22" fillId="0" borderId="46" xfId="0" applyFont="1" applyBorder="1" applyAlignment="1"/>
    <xf numFmtId="0" fontId="22" fillId="0" borderId="42" xfId="0" applyFont="1" applyBorder="1" applyAlignment="1"/>
    <xf numFmtId="0" fontId="22" fillId="0" borderId="42" xfId="0" applyFont="1" applyBorder="1"/>
    <xf numFmtId="0" fontId="22" fillId="0" borderId="47" xfId="0" applyFont="1" applyBorder="1"/>
    <xf numFmtId="43" fontId="27" fillId="0" borderId="16" xfId="1" applyFont="1" applyBorder="1"/>
    <xf numFmtId="4" fontId="18" fillId="0" borderId="0" xfId="0" applyNumberFormat="1" applyFont="1" applyBorder="1" applyAlignment="1">
      <alignment horizontal="right"/>
    </xf>
    <xf numFmtId="4" fontId="18" fillId="0" borderId="45" xfId="0" applyNumberFormat="1" applyFont="1" applyBorder="1"/>
    <xf numFmtId="0" fontId="18" fillId="0" borderId="0" xfId="0" applyFont="1" applyBorder="1" applyAlignment="1">
      <alignment horizontal="right"/>
    </xf>
    <xf numFmtId="43" fontId="18" fillId="0" borderId="45" xfId="1" applyFont="1" applyBorder="1"/>
    <xf numFmtId="0" fontId="18" fillId="0" borderId="0" xfId="0" applyFont="1" applyBorder="1" applyAlignment="1">
      <alignment horizontal="left"/>
    </xf>
    <xf numFmtId="0" fontId="18" fillId="0" borderId="0" xfId="0" applyFont="1" applyBorder="1" applyAlignment="1"/>
    <xf numFmtId="2" fontId="18" fillId="0" borderId="45" xfId="0" applyNumberFormat="1" applyFont="1" applyBorder="1"/>
    <xf numFmtId="49" fontId="18" fillId="0" borderId="4" xfId="0" applyNumberFormat="1" applyFont="1" applyBorder="1" applyAlignment="1">
      <alignment horizontal="left"/>
    </xf>
    <xf numFmtId="2" fontId="18" fillId="0" borderId="0" xfId="0" applyNumberFormat="1" applyFont="1" applyBorder="1" applyAlignment="1">
      <alignment horizontal="center"/>
    </xf>
    <xf numFmtId="49" fontId="18" fillId="0" borderId="0" xfId="0" applyNumberFormat="1" applyFont="1" applyBorder="1" applyAlignment="1">
      <alignment horizontal="center"/>
    </xf>
    <xf numFmtId="43" fontId="18" fillId="0" borderId="0" xfId="1" applyFont="1" applyBorder="1" applyAlignment="1">
      <alignment horizontal="center"/>
    </xf>
    <xf numFmtId="43" fontId="18" fillId="0" borderId="45" xfId="1" applyFont="1" applyBorder="1" applyAlignment="1">
      <alignment horizontal="right"/>
    </xf>
    <xf numFmtId="43" fontId="27" fillId="0" borderId="47" xfId="1" applyFont="1" applyBorder="1"/>
    <xf numFmtId="0" fontId="27" fillId="0" borderId="45" xfId="0" applyFont="1" applyBorder="1"/>
    <xf numFmtId="0" fontId="18" fillId="0" borderId="0" xfId="0" applyFont="1" applyAlignment="1">
      <alignment horizontal="left"/>
    </xf>
    <xf numFmtId="0" fontId="18" fillId="0" borderId="0" xfId="0" applyFont="1" applyAlignment="1">
      <alignment horizontal="center"/>
    </xf>
    <xf numFmtId="0" fontId="21" fillId="0" borderId="0" xfId="0" applyFont="1" applyAlignment="1">
      <alignment horizontal="left"/>
    </xf>
    <xf numFmtId="0" fontId="21" fillId="0" borderId="0" xfId="0" applyFont="1" applyAlignment="1">
      <alignment horizontal="center"/>
    </xf>
    <xf numFmtId="0" fontId="18" fillId="0" borderId="0" xfId="0" applyFont="1" applyAlignment="1">
      <alignment horizontal="right"/>
    </xf>
    <xf numFmtId="0" fontId="32" fillId="0" borderId="0" xfId="0" applyFont="1" applyAlignment="1">
      <alignment horizontal="right"/>
    </xf>
    <xf numFmtId="0" fontId="27" fillId="0" borderId="2" xfId="0" applyFont="1" applyBorder="1" applyAlignment="1">
      <alignment horizontal="center" vertical="center"/>
    </xf>
    <xf numFmtId="49" fontId="22" fillId="0" borderId="3" xfId="0" applyNumberFormat="1" applyFont="1" applyBorder="1" applyAlignment="1">
      <alignment horizontal="center"/>
    </xf>
    <xf numFmtId="43" fontId="22" fillId="0" borderId="15" xfId="1" applyNumberFormat="1" applyFont="1" applyBorder="1"/>
    <xf numFmtId="187" fontId="22" fillId="0" borderId="3" xfId="1" applyNumberFormat="1" applyFont="1" applyBorder="1"/>
    <xf numFmtId="43" fontId="22" fillId="0" borderId="3" xfId="1" applyNumberFormat="1" applyFont="1" applyBorder="1"/>
    <xf numFmtId="43" fontId="22" fillId="0" borderId="1" xfId="1" applyFont="1" applyBorder="1"/>
    <xf numFmtId="0" fontId="28" fillId="0" borderId="4" xfId="0" applyFont="1" applyBorder="1"/>
    <xf numFmtId="0" fontId="28" fillId="0" borderId="0" xfId="0" applyFont="1" applyBorder="1"/>
    <xf numFmtId="0" fontId="17" fillId="0" borderId="45" xfId="0" applyFont="1" applyBorder="1"/>
    <xf numFmtId="0" fontId="17" fillId="0" borderId="46" xfId="0" applyFont="1" applyBorder="1"/>
    <xf numFmtId="0" fontId="17" fillId="0" borderId="42" xfId="0" applyFont="1" applyBorder="1"/>
    <xf numFmtId="0" fontId="17" fillId="0" borderId="47" xfId="0" applyFont="1" applyBorder="1"/>
    <xf numFmtId="0" fontId="17" fillId="0" borderId="16" xfId="0" applyFont="1" applyBorder="1"/>
    <xf numFmtId="3" fontId="17" fillId="0" borderId="0" xfId="0" applyNumberFormat="1" applyFont="1"/>
    <xf numFmtId="0" fontId="33" fillId="0" borderId="15" xfId="0" applyFont="1" applyBorder="1" applyAlignment="1">
      <alignment horizontal="center"/>
    </xf>
    <xf numFmtId="0" fontId="33" fillId="0" borderId="32" xfId="0" applyFont="1" applyBorder="1" applyAlignment="1">
      <alignment horizontal="center"/>
    </xf>
    <xf numFmtId="0" fontId="33" fillId="0" borderId="1" xfId="0" applyFont="1" applyBorder="1" applyAlignment="1">
      <alignment horizontal="center"/>
    </xf>
    <xf numFmtId="0" fontId="33" fillId="0" borderId="16" xfId="0" applyFont="1" applyBorder="1" applyAlignment="1">
      <alignment horizontal="center"/>
    </xf>
    <xf numFmtId="0" fontId="34" fillId="0" borderId="15" xfId="0" applyFont="1" applyBorder="1" applyAlignment="1">
      <alignment horizontal="left"/>
    </xf>
    <xf numFmtId="0" fontId="34" fillId="0" borderId="15" xfId="0" applyFont="1" applyBorder="1"/>
    <xf numFmtId="0" fontId="35" fillId="0" borderId="3" xfId="0" applyFont="1" applyBorder="1"/>
    <xf numFmtId="1" fontId="34" fillId="0" borderId="3" xfId="0" quotePrefix="1" applyNumberFormat="1" applyFont="1" applyBorder="1" applyAlignment="1">
      <alignment horizontal="center"/>
    </xf>
    <xf numFmtId="43" fontId="34" fillId="0" borderId="3" xfId="1" applyFont="1" applyBorder="1"/>
    <xf numFmtId="0" fontId="34" fillId="0" borderId="3" xfId="0" applyFont="1" applyBorder="1"/>
    <xf numFmtId="43" fontId="34" fillId="0" borderId="3" xfId="1" applyFont="1" applyBorder="1" applyAlignment="1">
      <alignment horizontal="center"/>
    </xf>
    <xf numFmtId="0" fontId="33" fillId="0" borderId="1" xfId="0" applyFont="1" applyBorder="1" applyAlignment="1"/>
    <xf numFmtId="0" fontId="33" fillId="0" borderId="10" xfId="0" applyFont="1" applyBorder="1" applyAlignment="1"/>
    <xf numFmtId="43" fontId="33" fillId="0" borderId="10" xfId="1" applyFont="1" applyBorder="1" applyAlignment="1">
      <alignment horizontal="center"/>
    </xf>
    <xf numFmtId="0" fontId="34" fillId="0" borderId="3" xfId="0" quotePrefix="1" applyFont="1" applyBorder="1" applyAlignment="1">
      <alignment horizontal="center"/>
    </xf>
    <xf numFmtId="0" fontId="34" fillId="0" borderId="3" xfId="0" applyFont="1" applyBorder="1" applyAlignment="1">
      <alignment horizontal="right"/>
    </xf>
    <xf numFmtId="0" fontId="34" fillId="0" borderId="8" xfId="0" applyFont="1" applyBorder="1"/>
    <xf numFmtId="0" fontId="34" fillId="0" borderId="8" xfId="0" quotePrefix="1" applyFont="1" applyBorder="1" applyAlignment="1">
      <alignment horizontal="center"/>
    </xf>
    <xf numFmtId="43" fontId="34" fillId="0" borderId="8" xfId="1" applyFont="1" applyBorder="1" applyAlignment="1">
      <alignment horizontal="center"/>
    </xf>
    <xf numFmtId="43" fontId="34" fillId="0" borderId="8" xfId="1" applyFont="1" applyBorder="1"/>
    <xf numFmtId="0" fontId="33" fillId="0" borderId="1" xfId="0" applyFont="1" applyBorder="1"/>
    <xf numFmtId="0" fontId="33" fillId="0" borderId="10" xfId="0" applyFont="1" applyBorder="1" applyAlignment="1">
      <alignment horizontal="center"/>
    </xf>
    <xf numFmtId="0" fontId="34" fillId="0" borderId="10" xfId="0" quotePrefix="1" applyFont="1" applyBorder="1" applyAlignment="1">
      <alignment horizontal="center"/>
    </xf>
    <xf numFmtId="0" fontId="33" fillId="0" borderId="18" xfId="0" applyFont="1" applyBorder="1" applyAlignment="1">
      <alignment horizontal="center"/>
    </xf>
    <xf numFmtId="43" fontId="33" fillId="0" borderId="17" xfId="1" applyFont="1" applyBorder="1" applyAlignment="1">
      <alignment horizontal="center"/>
    </xf>
    <xf numFmtId="43" fontId="33" fillId="0" borderId="1" xfId="1" applyFont="1" applyBorder="1" applyAlignment="1">
      <alignment horizontal="center"/>
    </xf>
    <xf numFmtId="0" fontId="34" fillId="0" borderId="0" xfId="0" quotePrefix="1" applyFont="1" applyBorder="1" applyAlignment="1">
      <alignment horizontal="center"/>
    </xf>
    <xf numFmtId="43" fontId="34" fillId="0" borderId="3" xfId="1" applyFont="1" applyBorder="1" applyAlignment="1">
      <alignment horizontal="right"/>
    </xf>
    <xf numFmtId="0" fontId="34" fillId="0" borderId="45" xfId="0" quotePrefix="1" applyFont="1" applyBorder="1" applyAlignment="1">
      <alignment horizontal="center"/>
    </xf>
    <xf numFmtId="0" fontId="34" fillId="0" borderId="43" xfId="0" applyFont="1" applyBorder="1" applyAlignment="1"/>
    <xf numFmtId="0" fontId="33" fillId="0" borderId="10" xfId="0" applyFont="1" applyBorder="1"/>
    <xf numFmtId="0" fontId="33" fillId="0" borderId="9" xfId="0" applyFont="1" applyBorder="1" applyAlignment="1">
      <alignment horizontal="center"/>
    </xf>
    <xf numFmtId="43" fontId="33" fillId="0" borderId="9" xfId="1" applyFont="1" applyBorder="1" applyAlignment="1">
      <alignment horizontal="center"/>
    </xf>
    <xf numFmtId="0" fontId="33" fillId="0" borderId="8" xfId="0" applyFont="1" applyBorder="1" applyAlignment="1">
      <alignment horizontal="center"/>
    </xf>
    <xf numFmtId="0" fontId="34" fillId="0" borderId="3" xfId="0" applyFont="1" applyBorder="1" applyAlignment="1">
      <alignment horizontal="center"/>
    </xf>
    <xf numFmtId="0" fontId="36" fillId="0" borderId="3" xfId="0" applyFont="1" applyBorder="1"/>
    <xf numFmtId="0" fontId="34" fillId="0" borderId="4" xfId="0" quotePrefix="1" applyFont="1" applyBorder="1" applyAlignment="1">
      <alignment horizontal="center"/>
    </xf>
    <xf numFmtId="0" fontId="34" fillId="0" borderId="45" xfId="0" applyFont="1" applyBorder="1"/>
    <xf numFmtId="43" fontId="34" fillId="0" borderId="45" xfId="1" applyFont="1" applyBorder="1" applyAlignment="1">
      <alignment horizontal="center"/>
    </xf>
    <xf numFmtId="0" fontId="33" fillId="0" borderId="43" xfId="0" applyFont="1" applyBorder="1" applyAlignment="1"/>
    <xf numFmtId="0" fontId="33" fillId="0" borderId="52" xfId="0" applyFont="1" applyBorder="1" applyAlignment="1"/>
    <xf numFmtId="0" fontId="34" fillId="0" borderId="15" xfId="0" applyFont="1" applyBorder="1" applyAlignment="1">
      <alignment horizontal="center"/>
    </xf>
    <xf numFmtId="3" fontId="34" fillId="0" borderId="15" xfId="0" applyNumberFormat="1" applyFont="1" applyBorder="1"/>
    <xf numFmtId="3" fontId="34" fillId="0" borderId="3" xfId="0" applyNumberFormat="1" applyFont="1" applyBorder="1"/>
    <xf numFmtId="43" fontId="34" fillId="0" borderId="3" xfId="0" applyNumberFormat="1" applyFont="1" applyBorder="1"/>
    <xf numFmtId="0" fontId="33" fillId="0" borderId="1" xfId="0" applyFont="1" applyBorder="1" applyAlignment="1">
      <alignment horizontal="right"/>
    </xf>
    <xf numFmtId="43" fontId="33" fillId="0" borderId="1" xfId="0" applyNumberFormat="1" applyFont="1" applyBorder="1"/>
    <xf numFmtId="0" fontId="33" fillId="0" borderId="10" xfId="0" applyFont="1" applyBorder="1" applyAlignment="1">
      <alignment horizontal="right"/>
    </xf>
    <xf numFmtId="43" fontId="33" fillId="0" borderId="10" xfId="0" applyNumberFormat="1" applyFont="1" applyBorder="1"/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center"/>
    </xf>
    <xf numFmtId="43" fontId="3" fillId="0" borderId="5" xfId="1" applyNumberFormat="1" applyFont="1" applyBorder="1" applyAlignment="1">
      <alignment horizontal="right"/>
    </xf>
    <xf numFmtId="0" fontId="3" fillId="0" borderId="5" xfId="0" applyFont="1" applyBorder="1"/>
    <xf numFmtId="0" fontId="3" fillId="0" borderId="5" xfId="0" quotePrefix="1" applyFont="1" applyBorder="1" applyAlignment="1">
      <alignment horizontal="center"/>
    </xf>
    <xf numFmtId="43" fontId="3" fillId="0" borderId="5" xfId="1" applyNumberFormat="1" applyFont="1" applyBorder="1" applyAlignment="1">
      <alignment horizontal="center"/>
    </xf>
    <xf numFmtId="49" fontId="3" fillId="0" borderId="5" xfId="0" applyNumberFormat="1" applyFont="1" applyBorder="1" applyAlignment="1">
      <alignment horizontal="center"/>
    </xf>
    <xf numFmtId="0" fontId="3" fillId="0" borderId="25" xfId="0" applyFont="1" applyBorder="1"/>
    <xf numFmtId="0" fontId="3" fillId="0" borderId="0" xfId="0" applyFont="1" applyBorder="1"/>
    <xf numFmtId="43" fontId="2" fillId="0" borderId="10" xfId="1" applyNumberFormat="1" applyFont="1" applyBorder="1"/>
    <xf numFmtId="0" fontId="3" fillId="0" borderId="0" xfId="0" applyFont="1" applyAlignment="1"/>
    <xf numFmtId="0" fontId="3" fillId="0" borderId="0" xfId="0" applyFont="1"/>
    <xf numFmtId="43" fontId="3" fillId="0" borderId="0" xfId="0" applyNumberFormat="1" applyFont="1"/>
    <xf numFmtId="0" fontId="37" fillId="0" borderId="0" xfId="0" applyFont="1"/>
    <xf numFmtId="0" fontId="38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 vertical="center" shrinkToFit="1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/>
    <xf numFmtId="0" fontId="3" fillId="0" borderId="17" xfId="0" applyFont="1" applyBorder="1" applyAlignment="1">
      <alignment horizontal="center" vertical="center" shrinkToFit="1"/>
    </xf>
    <xf numFmtId="0" fontId="3" fillId="0" borderId="20" xfId="0" applyFont="1" applyBorder="1"/>
    <xf numFmtId="4" fontId="2" fillId="0" borderId="21" xfId="0" applyNumberFormat="1" applyFont="1" applyBorder="1" applyAlignment="1">
      <alignment horizontal="right"/>
    </xf>
    <xf numFmtId="0" fontId="2" fillId="0" borderId="22" xfId="0" applyFont="1" applyBorder="1"/>
    <xf numFmtId="0" fontId="3" fillId="0" borderId="21" xfId="0" applyFont="1" applyBorder="1" applyAlignment="1">
      <alignment horizontal="center"/>
    </xf>
    <xf numFmtId="3" fontId="3" fillId="0" borderId="7" xfId="1" applyNumberFormat="1" applyFont="1" applyBorder="1"/>
    <xf numFmtId="4" fontId="3" fillId="0" borderId="7" xfId="1" applyNumberFormat="1" applyFont="1" applyBorder="1"/>
    <xf numFmtId="0" fontId="2" fillId="0" borderId="6" xfId="0" applyFont="1" applyBorder="1"/>
    <xf numFmtId="0" fontId="3" fillId="0" borderId="5" xfId="0" applyFont="1" applyBorder="1" applyAlignment="1">
      <alignment horizontal="center"/>
    </xf>
    <xf numFmtId="3" fontId="3" fillId="0" borderId="5" xfId="0" applyNumberFormat="1" applyFont="1" applyBorder="1" applyAlignment="1">
      <alignment horizontal="right"/>
    </xf>
    <xf numFmtId="43" fontId="3" fillId="0" borderId="7" xfId="1" applyNumberFormat="1" applyFont="1" applyBorder="1"/>
    <xf numFmtId="4" fontId="3" fillId="0" borderId="7" xfId="1" applyNumberFormat="1" applyFont="1" applyBorder="1" applyAlignment="1">
      <alignment horizontal="right"/>
    </xf>
    <xf numFmtId="0" fontId="3" fillId="0" borderId="6" xfId="0" applyFont="1" applyBorder="1"/>
    <xf numFmtId="43" fontId="3" fillId="0" borderId="4" xfId="1" applyNumberFormat="1" applyFont="1" applyBorder="1"/>
    <xf numFmtId="0" fontId="3" fillId="0" borderId="3" xfId="0" quotePrefix="1" applyFont="1" applyBorder="1" applyAlignment="1">
      <alignment horizontal="center"/>
    </xf>
    <xf numFmtId="43" fontId="3" fillId="0" borderId="4" xfId="1" applyNumberFormat="1" applyFont="1" applyBorder="1" applyAlignment="1">
      <alignment horizontal="right"/>
    </xf>
    <xf numFmtId="43" fontId="3" fillId="0" borderId="7" xfId="1" applyNumberFormat="1" applyFont="1" applyBorder="1" applyAlignment="1">
      <alignment horizontal="right"/>
    </xf>
    <xf numFmtId="43" fontId="3" fillId="0" borderId="23" xfId="1" applyNumberFormat="1" applyFont="1" applyBorder="1"/>
    <xf numFmtId="0" fontId="3" fillId="0" borderId="24" xfId="0" applyFont="1" applyBorder="1"/>
    <xf numFmtId="0" fontId="3" fillId="0" borderId="27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43" fontId="3" fillId="0" borderId="5" xfId="1" applyFont="1" applyBorder="1" applyAlignment="1">
      <alignment horizontal="right"/>
    </xf>
    <xf numFmtId="43" fontId="3" fillId="0" borderId="37" xfId="1" applyNumberFormat="1" applyFont="1" applyBorder="1" applyAlignment="1">
      <alignment horizontal="right"/>
    </xf>
    <xf numFmtId="4" fontId="2" fillId="0" borderId="10" xfId="1" applyNumberFormat="1" applyFont="1" applyBorder="1"/>
    <xf numFmtId="4" fontId="3" fillId="0" borderId="6" xfId="0" applyNumberFormat="1" applyFont="1" applyBorder="1"/>
    <xf numFmtId="43" fontId="2" fillId="0" borderId="10" xfId="1" applyNumberFormat="1" applyFont="1" applyBorder="1" applyAlignment="1">
      <alignment horizontal="right"/>
    </xf>
    <xf numFmtId="4" fontId="2" fillId="0" borderId="3" xfId="1" applyNumberFormat="1" applyFont="1" applyBorder="1"/>
    <xf numFmtId="4" fontId="3" fillId="0" borderId="4" xfId="1" applyNumberFormat="1" applyFont="1" applyBorder="1"/>
    <xf numFmtId="43" fontId="3" fillId="0" borderId="3" xfId="1" applyNumberFormat="1" applyFont="1" applyBorder="1" applyAlignment="1">
      <alignment horizontal="right"/>
    </xf>
    <xf numFmtId="43" fontId="2" fillId="0" borderId="5" xfId="1" applyNumberFormat="1" applyFont="1" applyBorder="1"/>
    <xf numFmtId="4" fontId="2" fillId="0" borderId="29" xfId="1" applyNumberFormat="1" applyFont="1" applyBorder="1" applyAlignment="1">
      <alignment horizontal="right"/>
    </xf>
    <xf numFmtId="4" fontId="3" fillId="0" borderId="28" xfId="1" applyNumberFormat="1" applyFont="1" applyBorder="1" applyAlignment="1">
      <alignment horizontal="left"/>
    </xf>
    <xf numFmtId="4" fontId="3" fillId="0" borderId="28" xfId="1" applyNumberFormat="1" applyFont="1" applyBorder="1" applyAlignment="1">
      <alignment horizontal="center"/>
    </xf>
    <xf numFmtId="43" fontId="2" fillId="0" borderId="8" xfId="1" applyNumberFormat="1" applyFont="1" applyBorder="1" applyAlignment="1">
      <alignment horizontal="right"/>
    </xf>
    <xf numFmtId="43" fontId="2" fillId="0" borderId="17" xfId="1" applyNumberFormat="1" applyFont="1" applyBorder="1"/>
    <xf numFmtId="0" fontId="2" fillId="0" borderId="33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4" fontId="2" fillId="0" borderId="10" xfId="0" applyNumberFormat="1" applyFont="1" applyBorder="1" applyAlignment="1">
      <alignment horizontal="right"/>
    </xf>
    <xf numFmtId="43" fontId="3" fillId="0" borderId="0" xfId="0" applyNumberFormat="1" applyFont="1" applyBorder="1"/>
    <xf numFmtId="4" fontId="2" fillId="0" borderId="0" xfId="0" applyNumberFormat="1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0" fontId="2" fillId="0" borderId="32" xfId="0" applyFont="1" applyBorder="1" applyAlignment="1">
      <alignment horizontal="center"/>
    </xf>
    <xf numFmtId="0" fontId="3" fillId="0" borderId="13" xfId="0" applyFont="1" applyBorder="1"/>
    <xf numFmtId="0" fontId="3" fillId="0" borderId="14" xfId="0" applyFont="1" applyBorder="1"/>
    <xf numFmtId="0" fontId="41" fillId="0" borderId="0" xfId="0" applyFont="1"/>
    <xf numFmtId="0" fontId="3" fillId="0" borderId="14" xfId="0" applyFont="1" applyBorder="1" applyAlignment="1">
      <alignment horizontal="center"/>
    </xf>
    <xf numFmtId="0" fontId="3" fillId="0" borderId="6" xfId="0" applyFont="1" applyBorder="1" applyAlignment="1">
      <alignment horizontal="left"/>
    </xf>
    <xf numFmtId="43" fontId="4" fillId="0" borderId="7" xfId="1" applyNumberFormat="1" applyFont="1" applyBorder="1" applyAlignment="1">
      <alignment horizontal="right"/>
    </xf>
    <xf numFmtId="43" fontId="4" fillId="0" borderId="5" xfId="1" applyNumberFormat="1" applyFont="1" applyBorder="1" applyAlignment="1">
      <alignment horizontal="right"/>
    </xf>
    <xf numFmtId="43" fontId="3" fillId="0" borderId="5" xfId="1" applyNumberFormat="1" applyFont="1" applyBorder="1"/>
    <xf numFmtId="43" fontId="4" fillId="0" borderId="0" xfId="0" applyNumberFormat="1" applyFont="1"/>
    <xf numFmtId="43" fontId="3" fillId="0" borderId="7" xfId="0" applyNumberFormat="1" applyFont="1" applyBorder="1"/>
    <xf numFmtId="43" fontId="2" fillId="0" borderId="10" xfId="0" applyNumberFormat="1" applyFont="1" applyBorder="1"/>
    <xf numFmtId="43" fontId="2" fillId="0" borderId="51" xfId="1" applyNumberFormat="1" applyFont="1" applyBorder="1" applyAlignment="1">
      <alignment horizontal="right"/>
    </xf>
    <xf numFmtId="43" fontId="3" fillId="0" borderId="21" xfId="1" applyNumberFormat="1" applyFont="1" applyBorder="1" applyAlignment="1">
      <alignment horizontal="center"/>
    </xf>
    <xf numFmtId="43" fontId="2" fillId="0" borderId="35" xfId="1" applyNumberFormat="1" applyFont="1" applyBorder="1" applyAlignment="1">
      <alignment horizontal="right"/>
    </xf>
    <xf numFmtId="0" fontId="3" fillId="0" borderId="26" xfId="0" applyFont="1" applyBorder="1"/>
    <xf numFmtId="0" fontId="3" fillId="0" borderId="27" xfId="0" quotePrefix="1" applyFont="1" applyBorder="1" applyAlignment="1">
      <alignment horizontal="center"/>
    </xf>
    <xf numFmtId="43" fontId="2" fillId="0" borderId="28" xfId="1" applyNumberFormat="1" applyFont="1" applyBorder="1" applyAlignment="1">
      <alignment horizontal="right"/>
    </xf>
    <xf numFmtId="0" fontId="3" fillId="0" borderId="23" xfId="0" applyFont="1" applyBorder="1"/>
    <xf numFmtId="0" fontId="3" fillId="0" borderId="28" xfId="0" applyFont="1" applyBorder="1" applyAlignment="1">
      <alignment horizontal="center"/>
    </xf>
    <xf numFmtId="43" fontId="3" fillId="0" borderId="28" xfId="1" applyNumberFormat="1" applyFont="1" applyBorder="1" applyAlignment="1">
      <alignment horizontal="center"/>
    </xf>
    <xf numFmtId="43" fontId="2" fillId="0" borderId="1" xfId="1" applyNumberFormat="1" applyFont="1" applyBorder="1" applyAlignment="1">
      <alignment horizontal="right"/>
    </xf>
    <xf numFmtId="0" fontId="3" fillId="0" borderId="4" xfId="0" applyFont="1" applyBorder="1"/>
    <xf numFmtId="0" fontId="3" fillId="0" borderId="45" xfId="0" applyFont="1" applyBorder="1" applyAlignment="1">
      <alignment horizontal="center"/>
    </xf>
    <xf numFmtId="43" fontId="2" fillId="0" borderId="3" xfId="1" applyNumberFormat="1" applyFont="1" applyBorder="1" applyAlignment="1">
      <alignment horizontal="center"/>
    </xf>
    <xf numFmtId="43" fontId="2" fillId="0" borderId="49" xfId="1" applyNumberFormat="1" applyFont="1" applyBorder="1" applyAlignment="1">
      <alignment horizontal="right"/>
    </xf>
    <xf numFmtId="0" fontId="2" fillId="0" borderId="37" xfId="0" applyFont="1" applyBorder="1" applyAlignment="1">
      <alignment horizontal="center"/>
    </xf>
    <xf numFmtId="0" fontId="2" fillId="0" borderId="38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40" xfId="0" applyFont="1" applyBorder="1" applyAlignment="1">
      <alignment horizontal="center"/>
    </xf>
    <xf numFmtId="43" fontId="2" fillId="0" borderId="41" xfId="1" applyNumberFormat="1" applyFont="1" applyBorder="1" applyAlignment="1">
      <alignment horizontal="right"/>
    </xf>
    <xf numFmtId="43" fontId="2" fillId="0" borderId="21" xfId="1" applyNumberFormat="1" applyFont="1" applyBorder="1" applyAlignment="1">
      <alignment horizontal="right"/>
    </xf>
    <xf numFmtId="43" fontId="2" fillId="0" borderId="50" xfId="1" applyNumberFormat="1" applyFont="1" applyBorder="1" applyAlignment="1">
      <alignment horizontal="right"/>
    </xf>
    <xf numFmtId="43" fontId="2" fillId="0" borderId="41" xfId="1" quotePrefix="1" applyNumberFormat="1" applyFont="1" applyBorder="1" applyAlignment="1">
      <alignment horizontal="right"/>
    </xf>
    <xf numFmtId="0" fontId="2" fillId="0" borderId="7" xfId="0" applyFont="1" applyBorder="1" applyAlignment="1">
      <alignment horizontal="center"/>
    </xf>
    <xf numFmtId="0" fontId="2" fillId="0" borderId="36" xfId="0" applyFont="1" applyBorder="1" applyAlignment="1">
      <alignment horizontal="center"/>
    </xf>
    <xf numFmtId="4" fontId="4" fillId="0" borderId="0" xfId="0" applyNumberFormat="1" applyFont="1"/>
    <xf numFmtId="0" fontId="42" fillId="0" borderId="1" xfId="0" applyFont="1" applyBorder="1" applyAlignment="1">
      <alignment horizontal="center"/>
    </xf>
    <xf numFmtId="0" fontId="42" fillId="0" borderId="3" xfId="0" applyFont="1" applyBorder="1" applyAlignment="1">
      <alignment horizontal="left"/>
    </xf>
    <xf numFmtId="0" fontId="42" fillId="0" borderId="3" xfId="0" applyFont="1" applyBorder="1" applyAlignment="1">
      <alignment horizontal="center"/>
    </xf>
    <xf numFmtId="0" fontId="39" fillId="0" borderId="27" xfId="0" applyFont="1" applyBorder="1"/>
    <xf numFmtId="43" fontId="40" fillId="2" borderId="27" xfId="1" applyFont="1" applyFill="1" applyBorder="1" applyAlignment="1">
      <alignment horizontal="right"/>
    </xf>
    <xf numFmtId="43" fontId="39" fillId="0" borderId="27" xfId="1" applyFont="1" applyBorder="1" applyAlignment="1">
      <alignment horizontal="right"/>
    </xf>
    <xf numFmtId="43" fontId="39" fillId="0" borderId="27" xfId="1" applyNumberFormat="1" applyFont="1" applyBorder="1" applyAlignment="1">
      <alignment horizontal="right"/>
    </xf>
    <xf numFmtId="0" fontId="39" fillId="0" borderId="5" xfId="0" applyFont="1" applyBorder="1"/>
    <xf numFmtId="43" fontId="40" fillId="2" borderId="5" xfId="1" applyFont="1" applyFill="1" applyBorder="1" applyAlignment="1">
      <alignment horizontal="right"/>
    </xf>
    <xf numFmtId="43" fontId="39" fillId="0" borderId="5" xfId="1" applyFont="1" applyBorder="1" applyAlignment="1">
      <alignment horizontal="right"/>
    </xf>
    <xf numFmtId="43" fontId="43" fillId="2" borderId="10" xfId="1" applyFont="1" applyFill="1" applyBorder="1" applyAlignment="1">
      <alignment horizontal="right"/>
    </xf>
    <xf numFmtId="43" fontId="42" fillId="0" borderId="10" xfId="1" applyFont="1" applyBorder="1" applyAlignment="1">
      <alignment horizontal="right"/>
    </xf>
    <xf numFmtId="0" fontId="42" fillId="0" borderId="8" xfId="0" applyFont="1" applyBorder="1" applyAlignment="1">
      <alignment horizontal="center"/>
    </xf>
    <xf numFmtId="43" fontId="40" fillId="2" borderId="27" xfId="1" applyFont="1" applyFill="1" applyBorder="1"/>
    <xf numFmtId="43" fontId="40" fillId="2" borderId="3" xfId="1" applyFont="1" applyFill="1" applyBorder="1" applyAlignment="1">
      <alignment horizontal="right"/>
    </xf>
    <xf numFmtId="43" fontId="39" fillId="0" borderId="3" xfId="1" applyFont="1" applyBorder="1" applyAlignment="1">
      <alignment horizontal="right"/>
    </xf>
    <xf numFmtId="0" fontId="42" fillId="0" borderId="1" xfId="0" applyFont="1" applyFill="1" applyBorder="1" applyAlignment="1">
      <alignment horizontal="center"/>
    </xf>
    <xf numFmtId="43" fontId="43" fillId="2" borderId="1" xfId="1" applyFont="1" applyFill="1" applyBorder="1" applyAlignment="1">
      <alignment horizontal="right"/>
    </xf>
    <xf numFmtId="43" fontId="42" fillId="0" borderId="1" xfId="1" applyFont="1" applyBorder="1" applyAlignment="1">
      <alignment horizontal="right"/>
    </xf>
    <xf numFmtId="0" fontId="42" fillId="0" borderId="17" xfId="0" applyFont="1" applyBorder="1" applyAlignment="1">
      <alignment horizontal="center"/>
    </xf>
    <xf numFmtId="43" fontId="43" fillId="2" borderId="17" xfId="1" applyFont="1" applyFill="1" applyBorder="1" applyAlignment="1">
      <alignment horizontal="right"/>
    </xf>
    <xf numFmtId="43" fontId="42" fillId="2" borderId="17" xfId="1" applyFont="1" applyFill="1" applyBorder="1" applyAlignment="1">
      <alignment horizontal="right"/>
    </xf>
    <xf numFmtId="0" fontId="42" fillId="0" borderId="3" xfId="0" applyFont="1" applyFill="1" applyBorder="1" applyAlignment="1">
      <alignment horizontal="center"/>
    </xf>
    <xf numFmtId="43" fontId="43" fillId="2" borderId="3" xfId="1" applyFont="1" applyFill="1" applyBorder="1" applyAlignment="1">
      <alignment horizontal="right"/>
    </xf>
    <xf numFmtId="43" fontId="42" fillId="0" borderId="3" xfId="1" applyFont="1" applyBorder="1" applyAlignment="1">
      <alignment horizontal="right"/>
    </xf>
    <xf numFmtId="0" fontId="39" fillId="0" borderId="15" xfId="0" applyFont="1" applyFill="1" applyBorder="1" applyAlignment="1">
      <alignment horizontal="left"/>
    </xf>
    <xf numFmtId="43" fontId="43" fillId="2" borderId="15" xfId="1" applyFont="1" applyFill="1" applyBorder="1" applyAlignment="1">
      <alignment horizontal="right"/>
    </xf>
    <xf numFmtId="43" fontId="39" fillId="0" borderId="15" xfId="1" applyFont="1" applyBorder="1" applyAlignment="1">
      <alignment horizontal="right"/>
    </xf>
    <xf numFmtId="0" fontId="42" fillId="0" borderId="15" xfId="0" applyFont="1" applyFill="1" applyBorder="1" applyAlignment="1">
      <alignment horizontal="center"/>
    </xf>
    <xf numFmtId="0" fontId="42" fillId="0" borderId="10" xfId="0" applyFont="1" applyFill="1" applyBorder="1" applyAlignment="1">
      <alignment horizontal="center"/>
    </xf>
    <xf numFmtId="43" fontId="42" fillId="0" borderId="17" xfId="1" applyFont="1" applyBorder="1" applyAlignment="1">
      <alignment horizontal="right"/>
    </xf>
    <xf numFmtId="0" fontId="42" fillId="0" borderId="0" xfId="0" applyFont="1" applyAlignment="1"/>
    <xf numFmtId="0" fontId="43" fillId="0" borderId="0" xfId="0" applyFont="1" applyBorder="1" applyAlignment="1"/>
    <xf numFmtId="0" fontId="39" fillId="0" borderId="0" xfId="0" applyFont="1" applyBorder="1" applyAlignment="1">
      <alignment horizontal="left"/>
    </xf>
    <xf numFmtId="0" fontId="37" fillId="0" borderId="0" xfId="0" applyFont="1" applyBorder="1"/>
    <xf numFmtId="0" fontId="43" fillId="0" borderId="0" xfId="0" applyFont="1" applyBorder="1" applyAlignment="1">
      <alignment horizontal="left"/>
    </xf>
    <xf numFmtId="43" fontId="40" fillId="0" borderId="0" xfId="1" applyFont="1" applyBorder="1" applyAlignment="1">
      <alignment horizontal="left"/>
    </xf>
    <xf numFmtId="43" fontId="34" fillId="0" borderId="0" xfId="1" applyFont="1" applyBorder="1" applyAlignment="1">
      <alignment horizontal="left"/>
    </xf>
    <xf numFmtId="0" fontId="39" fillId="0" borderId="0" xfId="0" applyFont="1" applyBorder="1" applyAlignment="1">
      <alignment horizontal="left" vertical="center"/>
    </xf>
    <xf numFmtId="43" fontId="37" fillId="0" borderId="0" xfId="1" applyFont="1"/>
    <xf numFmtId="0" fontId="39" fillId="0" borderId="0" xfId="0" applyFont="1"/>
    <xf numFmtId="0" fontId="37" fillId="0" borderId="0" xfId="0" applyFont="1" applyBorder="1" applyAlignment="1">
      <alignment horizontal="left"/>
    </xf>
    <xf numFmtId="43" fontId="42" fillId="0" borderId="19" xfId="0" applyNumberFormat="1" applyFont="1" applyBorder="1"/>
    <xf numFmtId="43" fontId="39" fillId="0" borderId="0" xfId="1" applyFont="1"/>
    <xf numFmtId="0" fontId="43" fillId="0" borderId="0" xfId="0" applyFont="1" applyAlignment="1"/>
    <xf numFmtId="0" fontId="43" fillId="0" borderId="0" xfId="0" applyFont="1" applyAlignment="1">
      <alignment horizontal="center"/>
    </xf>
    <xf numFmtId="43" fontId="40" fillId="0" borderId="0" xfId="1" applyFont="1" applyAlignment="1">
      <alignment horizontal="center"/>
    </xf>
    <xf numFmtId="0" fontId="40" fillId="0" borderId="0" xfId="0" applyFont="1"/>
    <xf numFmtId="43" fontId="40" fillId="0" borderId="0" xfId="1" applyFont="1"/>
    <xf numFmtId="43" fontId="40" fillId="0" borderId="0" xfId="2" applyFont="1"/>
    <xf numFmtId="0" fontId="34" fillId="0" borderId="0" xfId="0" applyFont="1"/>
    <xf numFmtId="43" fontId="34" fillId="0" borderId="0" xfId="1" applyFont="1"/>
    <xf numFmtId="0" fontId="34" fillId="0" borderId="0" xfId="0" applyFont="1" applyBorder="1"/>
    <xf numFmtId="0" fontId="40" fillId="0" borderId="0" xfId="0" applyFont="1" applyBorder="1"/>
    <xf numFmtId="0" fontId="43" fillId="0" borderId="0" xfId="0" applyFont="1"/>
    <xf numFmtId="43" fontId="40" fillId="0" borderId="0" xfId="0" applyNumberFormat="1" applyFont="1" applyBorder="1"/>
    <xf numFmtId="43" fontId="2" fillId="0" borderId="19" xfId="0" applyNumberFormat="1" applyFont="1" applyBorder="1"/>
    <xf numFmtId="43" fontId="34" fillId="0" borderId="0" xfId="0" applyNumberFormat="1" applyFont="1"/>
    <xf numFmtId="43" fontId="40" fillId="0" borderId="0" xfId="2" applyFont="1" applyAlignment="1">
      <alignment horizontal="right"/>
    </xf>
    <xf numFmtId="0" fontId="44" fillId="0" borderId="1" xfId="0" applyFont="1" applyBorder="1" applyAlignment="1">
      <alignment horizontal="center" vertical="center"/>
    </xf>
    <xf numFmtId="0" fontId="43" fillId="0" borderId="1" xfId="0" applyFont="1" applyBorder="1" applyAlignment="1">
      <alignment horizontal="center" vertical="center"/>
    </xf>
    <xf numFmtId="43" fontId="43" fillId="0" borderId="1" xfId="2" applyFont="1" applyBorder="1" applyAlignment="1">
      <alignment horizontal="center" vertical="center"/>
    </xf>
    <xf numFmtId="43" fontId="43" fillId="2" borderId="1" xfId="2" applyFont="1" applyFill="1" applyBorder="1" applyAlignment="1">
      <alignment horizontal="center" vertical="center"/>
    </xf>
    <xf numFmtId="0" fontId="39" fillId="0" borderId="5" xfId="0" applyFont="1" applyBorder="1" applyAlignment="1">
      <alignment horizontal="center"/>
    </xf>
    <xf numFmtId="0" fontId="40" fillId="0" borderId="5" xfId="0" applyFont="1" applyBorder="1" applyAlignment="1">
      <alignment horizontal="left"/>
    </xf>
    <xf numFmtId="4" fontId="40" fillId="0" borderId="5" xfId="0" applyNumberFormat="1" applyFont="1" applyBorder="1" applyAlignment="1">
      <alignment horizontal="right"/>
    </xf>
    <xf numFmtId="43" fontId="40" fillId="0" borderId="5" xfId="2" applyFont="1" applyBorder="1" applyAlignment="1">
      <alignment horizontal="center"/>
    </xf>
    <xf numFmtId="43" fontId="40" fillId="2" borderId="5" xfId="2" applyFont="1" applyFill="1" applyBorder="1" applyAlignment="1">
      <alignment horizontal="center"/>
    </xf>
    <xf numFmtId="43" fontId="40" fillId="0" borderId="5" xfId="1" applyFont="1" applyBorder="1" applyAlignment="1">
      <alignment horizontal="left"/>
    </xf>
    <xf numFmtId="43" fontId="40" fillId="0" borderId="5" xfId="1" applyFont="1" applyBorder="1" applyAlignment="1">
      <alignment horizontal="center"/>
    </xf>
    <xf numFmtId="43" fontId="40" fillId="2" borderId="5" xfId="1" applyFont="1" applyFill="1" applyBorder="1" applyAlignment="1">
      <alignment horizontal="center"/>
    </xf>
    <xf numFmtId="0" fontId="40" fillId="0" borderId="5" xfId="0" applyFont="1" applyBorder="1"/>
    <xf numFmtId="43" fontId="40" fillId="0" borderId="25" xfId="1" applyFont="1" applyBorder="1"/>
    <xf numFmtId="43" fontId="40" fillId="2" borderId="25" xfId="1" applyFont="1" applyFill="1" applyBorder="1"/>
    <xf numFmtId="0" fontId="40" fillId="2" borderId="5" xfId="0" applyFont="1" applyFill="1" applyBorder="1"/>
    <xf numFmtId="4" fontId="42" fillId="0" borderId="10" xfId="0" applyNumberFormat="1" applyFont="1" applyBorder="1" applyAlignment="1"/>
    <xf numFmtId="4" fontId="43" fillId="0" borderId="10" xfId="0" applyNumberFormat="1" applyFont="1" applyBorder="1" applyAlignment="1"/>
    <xf numFmtId="0" fontId="42" fillId="0" borderId="0" xfId="0" applyFont="1" applyBorder="1" applyAlignment="1">
      <alignment horizontal="center"/>
    </xf>
    <xf numFmtId="4" fontId="42" fillId="0" borderId="0" xfId="0" applyNumberFormat="1" applyFont="1" applyBorder="1" applyAlignment="1"/>
    <xf numFmtId="4" fontId="43" fillId="0" borderId="0" xfId="0" applyNumberFormat="1" applyFont="1" applyBorder="1" applyAlignment="1"/>
    <xf numFmtId="0" fontId="40" fillId="2" borderId="25" xfId="0" applyFont="1" applyFill="1" applyBorder="1"/>
    <xf numFmtId="43" fontId="40" fillId="2" borderId="5" xfId="1" applyFont="1" applyFill="1" applyBorder="1"/>
    <xf numFmtId="0" fontId="40" fillId="2" borderId="27" xfId="0" applyFont="1" applyFill="1" applyBorder="1"/>
    <xf numFmtId="0" fontId="45" fillId="2" borderId="5" xfId="0" applyFont="1" applyFill="1" applyBorder="1"/>
    <xf numFmtId="43" fontId="45" fillId="2" borderId="5" xfId="1" applyFont="1" applyFill="1" applyBorder="1"/>
    <xf numFmtId="0" fontId="39" fillId="0" borderId="3" xfId="0" applyFont="1" applyBorder="1" applyAlignment="1">
      <alignment horizontal="center"/>
    </xf>
    <xf numFmtId="4" fontId="43" fillId="0" borderId="1" xfId="0" applyNumberFormat="1" applyFont="1" applyBorder="1"/>
    <xf numFmtId="4" fontId="37" fillId="0" borderId="0" xfId="0" applyNumberFormat="1" applyFont="1"/>
    <xf numFmtId="4" fontId="43" fillId="0" borderId="10" xfId="0" applyNumberFormat="1" applyFont="1" applyBorder="1"/>
    <xf numFmtId="0" fontId="34" fillId="0" borderId="0" xfId="0" applyFont="1" applyAlignment="1">
      <alignment horizontal="center"/>
    </xf>
    <xf numFmtId="0" fontId="34" fillId="0" borderId="0" xfId="0" applyFont="1" applyAlignment="1">
      <alignment horizontal="left"/>
    </xf>
    <xf numFmtId="4" fontId="34" fillId="0" borderId="0" xfId="0" applyNumberFormat="1" applyFont="1" applyAlignment="1">
      <alignment horizontal="center"/>
    </xf>
    <xf numFmtId="0" fontId="38" fillId="2" borderId="0" xfId="0" applyFont="1" applyFill="1"/>
    <xf numFmtId="43" fontId="46" fillId="0" borderId="0" xfId="1" applyFont="1"/>
    <xf numFmtId="43" fontId="37" fillId="0" borderId="0" xfId="0" applyNumberFormat="1" applyFont="1"/>
    <xf numFmtId="43" fontId="43" fillId="0" borderId="19" xfId="0" applyNumberFormat="1" applyFont="1" applyBorder="1"/>
    <xf numFmtId="43" fontId="43" fillId="0" borderId="0" xfId="0" applyNumberFormat="1" applyFont="1" applyBorder="1"/>
    <xf numFmtId="43" fontId="42" fillId="0" borderId="0" xfId="0" applyNumberFormat="1" applyFont="1" applyAlignment="1"/>
    <xf numFmtId="43" fontId="39" fillId="0" borderId="0" xfId="0" applyNumberFormat="1" applyFont="1"/>
    <xf numFmtId="43" fontId="47" fillId="0" borderId="0" xfId="0" applyNumberFormat="1" applyFont="1" applyBorder="1"/>
    <xf numFmtId="0" fontId="39" fillId="0" borderId="1" xfId="0" applyFont="1" applyFill="1" applyBorder="1" applyAlignment="1">
      <alignment horizontal="left"/>
    </xf>
    <xf numFmtId="43" fontId="2" fillId="0" borderId="28" xfId="1" quotePrefix="1" applyNumberFormat="1" applyFont="1" applyBorder="1" applyAlignment="1">
      <alignment horizontal="right"/>
    </xf>
    <xf numFmtId="43" fontId="2" fillId="0" borderId="5" xfId="0" applyNumberFormat="1" applyFont="1" applyBorder="1" applyAlignme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2" fillId="0" borderId="10" xfId="0" applyFont="1" applyBorder="1" applyAlignment="1">
      <alignment horizontal="center"/>
    </xf>
    <xf numFmtId="0" fontId="18" fillId="0" borderId="0" xfId="0" applyFont="1" applyBorder="1" applyAlignment="1">
      <alignment horizontal="center"/>
    </xf>
    <xf numFmtId="0" fontId="27" fillId="0" borderId="2" xfId="0" applyFont="1" applyBorder="1" applyAlignment="1">
      <alignment horizontal="center" vertical="center"/>
    </xf>
    <xf numFmtId="0" fontId="47" fillId="0" borderId="0" xfId="0" applyFont="1" applyAlignment="1">
      <alignment horizontal="left"/>
    </xf>
    <xf numFmtId="0" fontId="4" fillId="0" borderId="0" xfId="0" applyFont="1" applyBorder="1"/>
    <xf numFmtId="0" fontId="47" fillId="0" borderId="16" xfId="0" applyFont="1" applyBorder="1" applyAlignment="1">
      <alignment horizontal="center"/>
    </xf>
    <xf numFmtId="0" fontId="47" fillId="0" borderId="18" xfId="0" applyFont="1" applyBorder="1" applyAlignment="1">
      <alignment horizontal="center"/>
    </xf>
    <xf numFmtId="4" fontId="47" fillId="0" borderId="21" xfId="0" applyNumberFormat="1" applyFont="1" applyBorder="1" applyAlignment="1">
      <alignment horizontal="right"/>
    </xf>
    <xf numFmtId="4" fontId="4" fillId="0" borderId="5" xfId="0" applyNumberFormat="1" applyFont="1" applyBorder="1" applyAlignment="1">
      <alignment horizontal="right"/>
    </xf>
    <xf numFmtId="4" fontId="4" fillId="0" borderId="5" xfId="1" applyNumberFormat="1" applyFont="1" applyBorder="1" applyAlignment="1">
      <alignment horizontal="right"/>
    </xf>
    <xf numFmtId="4" fontId="47" fillId="0" borderId="10" xfId="1" applyNumberFormat="1" applyFont="1" applyBorder="1"/>
    <xf numFmtId="4" fontId="4" fillId="0" borderId="3" xfId="1" applyNumberFormat="1" applyFont="1" applyBorder="1"/>
    <xf numFmtId="4" fontId="47" fillId="0" borderId="29" xfId="1" applyNumberFormat="1" applyFont="1" applyBorder="1" applyAlignment="1">
      <alignment horizontal="right"/>
    </xf>
    <xf numFmtId="4" fontId="47" fillId="0" borderId="30" xfId="0" applyNumberFormat="1" applyFont="1" applyBorder="1" applyAlignment="1">
      <alignment horizontal="right"/>
    </xf>
    <xf numFmtId="4" fontId="47" fillId="0" borderId="0" xfId="0" applyNumberFormat="1" applyFont="1" applyBorder="1" applyAlignment="1">
      <alignment horizontal="right"/>
    </xf>
    <xf numFmtId="0" fontId="4" fillId="0" borderId="0" xfId="0" applyFont="1" applyAlignment="1"/>
    <xf numFmtId="0" fontId="4" fillId="0" borderId="14" xfId="0" applyFont="1" applyBorder="1"/>
    <xf numFmtId="43" fontId="47" fillId="0" borderId="10" xfId="1" applyNumberFormat="1" applyFont="1" applyBorder="1" applyAlignment="1">
      <alignment horizontal="right"/>
    </xf>
    <xf numFmtId="43" fontId="4" fillId="0" borderId="27" xfId="1" applyNumberFormat="1" applyFont="1" applyBorder="1" applyAlignment="1">
      <alignment horizontal="right"/>
    </xf>
    <xf numFmtId="43" fontId="47" fillId="0" borderId="1" xfId="1" applyNumberFormat="1" applyFont="1" applyBorder="1" applyAlignment="1">
      <alignment horizontal="right"/>
    </xf>
    <xf numFmtId="43" fontId="47" fillId="0" borderId="39" xfId="1" applyNumberFormat="1" applyFont="1" applyBorder="1" applyAlignment="1">
      <alignment horizontal="right"/>
    </xf>
    <xf numFmtId="43" fontId="47" fillId="0" borderId="35" xfId="1" applyFont="1" applyBorder="1"/>
    <xf numFmtId="43" fontId="47" fillId="0" borderId="41" xfId="1" quotePrefix="1" applyNumberFormat="1" applyFont="1" applyBorder="1" applyAlignment="1">
      <alignment horizontal="right"/>
    </xf>
    <xf numFmtId="0" fontId="47" fillId="0" borderId="15" xfId="0" applyFont="1" applyBorder="1" applyAlignment="1">
      <alignment horizontal="center"/>
    </xf>
    <xf numFmtId="0" fontId="47" fillId="0" borderId="17" xfId="0" applyFont="1" applyBorder="1" applyAlignment="1">
      <alignment horizontal="center"/>
    </xf>
    <xf numFmtId="0" fontId="4" fillId="0" borderId="20" xfId="0" applyFont="1" applyBorder="1"/>
    <xf numFmtId="3" fontId="4" fillId="0" borderId="7" xfId="1" applyNumberFormat="1" applyFont="1" applyBorder="1"/>
    <xf numFmtId="43" fontId="4" fillId="0" borderId="7" xfId="1" applyNumberFormat="1" applyFont="1" applyBorder="1"/>
    <xf numFmtId="43" fontId="4" fillId="0" borderId="4" xfId="1" applyNumberFormat="1" applyFont="1" applyBorder="1"/>
    <xf numFmtId="43" fontId="4" fillId="0" borderId="4" xfId="1" applyNumberFormat="1" applyFont="1" applyBorder="1" applyAlignment="1">
      <alignment horizontal="right"/>
    </xf>
    <xf numFmtId="43" fontId="4" fillId="0" borderId="23" xfId="1" applyNumberFormat="1" applyFont="1" applyBorder="1"/>
    <xf numFmtId="4" fontId="47" fillId="0" borderId="3" xfId="1" applyNumberFormat="1" applyFont="1" applyBorder="1"/>
    <xf numFmtId="43" fontId="47" fillId="0" borderId="5" xfId="1" applyNumberFormat="1" applyFont="1" applyBorder="1"/>
    <xf numFmtId="43" fontId="47" fillId="0" borderId="17" xfId="1" applyNumberFormat="1" applyFont="1" applyBorder="1"/>
    <xf numFmtId="43" fontId="4" fillId="0" borderId="0" xfId="0" applyNumberFormat="1" applyFont="1" applyBorder="1"/>
    <xf numFmtId="0" fontId="4" fillId="0" borderId="34" xfId="0" applyFont="1" applyBorder="1"/>
    <xf numFmtId="43" fontId="4" fillId="0" borderId="35" xfId="1" applyNumberFormat="1" applyFont="1" applyBorder="1" applyAlignment="1">
      <alignment horizontal="right"/>
    </xf>
    <xf numFmtId="43" fontId="47" fillId="0" borderId="51" xfId="1" applyNumberFormat="1" applyFont="1" applyBorder="1" applyAlignment="1">
      <alignment horizontal="right"/>
    </xf>
    <xf numFmtId="43" fontId="47" fillId="0" borderId="35" xfId="1" applyNumberFormat="1" applyFont="1" applyBorder="1" applyAlignment="1">
      <alignment horizontal="right"/>
    </xf>
    <xf numFmtId="43" fontId="47" fillId="0" borderId="50" xfId="1" applyNumberFormat="1" applyFont="1" applyBorder="1" applyAlignment="1">
      <alignment horizontal="right"/>
    </xf>
    <xf numFmtId="43" fontId="47" fillId="0" borderId="49" xfId="1" applyNumberFormat="1" applyFont="1" applyBorder="1" applyAlignment="1">
      <alignment horizontal="right"/>
    </xf>
    <xf numFmtId="43" fontId="48" fillId="0" borderId="45" xfId="0" applyNumberFormat="1" applyFont="1" applyBorder="1" applyAlignment="1">
      <alignment horizontal="right"/>
    </xf>
    <xf numFmtId="43" fontId="49" fillId="0" borderId="0" xfId="1" applyFont="1"/>
    <xf numFmtId="0" fontId="22" fillId="0" borderId="0" xfId="0" applyFont="1" applyBorder="1" applyAlignment="1">
      <alignment horizontal="center"/>
    </xf>
    <xf numFmtId="0" fontId="18" fillId="0" borderId="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43" fontId="40" fillId="0" borderId="0" xfId="1" applyFont="1" applyBorder="1" applyAlignment="1">
      <alignment horizontal="right"/>
    </xf>
    <xf numFmtId="43" fontId="50" fillId="0" borderId="0" xfId="1" applyFont="1"/>
    <xf numFmtId="43" fontId="18" fillId="0" borderId="0" xfId="1" quotePrefix="1" applyFont="1" applyBorder="1" applyAlignment="1">
      <alignment horizontal="right"/>
    </xf>
    <xf numFmtId="0" fontId="35" fillId="0" borderId="14" xfId="0" applyFont="1" applyBorder="1"/>
    <xf numFmtId="0" fontId="34" fillId="0" borderId="14" xfId="0" quotePrefix="1" applyFont="1" applyBorder="1" applyAlignment="1">
      <alignment horizontal="center"/>
    </xf>
    <xf numFmtId="43" fontId="34" fillId="0" borderId="14" xfId="1" applyFont="1" applyBorder="1" applyAlignment="1">
      <alignment horizontal="center"/>
    </xf>
    <xf numFmtId="43" fontId="34" fillId="0" borderId="14" xfId="1" applyFont="1" applyBorder="1"/>
    <xf numFmtId="43" fontId="34" fillId="0" borderId="8" xfId="1" applyFont="1" applyBorder="1" applyAlignment="1">
      <alignment horizontal="right"/>
    </xf>
    <xf numFmtId="43" fontId="2" fillId="0" borderId="0" xfId="1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42" fillId="0" borderId="10" xfId="0" applyFont="1" applyBorder="1" applyAlignment="1">
      <alignment horizontal="center"/>
    </xf>
    <xf numFmtId="0" fontId="18" fillId="0" borderId="0" xfId="0" applyFont="1" applyBorder="1" applyAlignment="1">
      <alignment horizontal="center"/>
    </xf>
    <xf numFmtId="0" fontId="27" fillId="0" borderId="2" xfId="0" applyFont="1" applyBorder="1" applyAlignment="1">
      <alignment horizontal="center" vertical="center"/>
    </xf>
    <xf numFmtId="0" fontId="3" fillId="0" borderId="28" xfId="0" applyFont="1" applyBorder="1"/>
    <xf numFmtId="49" fontId="3" fillId="0" borderId="28" xfId="0" applyNumberFormat="1" applyFont="1" applyBorder="1" applyAlignment="1">
      <alignment horizontal="center"/>
    </xf>
    <xf numFmtId="4" fontId="3" fillId="0" borderId="4" xfId="1" applyNumberFormat="1" applyFont="1" applyBorder="1" applyAlignment="1">
      <alignment horizontal="right"/>
    </xf>
    <xf numFmtId="4" fontId="4" fillId="0" borderId="3" xfId="1" applyNumberFormat="1" applyFont="1" applyBorder="1" applyAlignment="1">
      <alignment horizontal="righ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42" fillId="0" borderId="10" xfId="0" applyFont="1" applyBorder="1" applyAlignment="1">
      <alignment horizontal="center"/>
    </xf>
    <xf numFmtId="0" fontId="28" fillId="0" borderId="0" xfId="0" applyFont="1" applyBorder="1" applyAlignment="1">
      <alignment horizontal="center"/>
    </xf>
    <xf numFmtId="0" fontId="18" fillId="0" borderId="0" xfId="0" applyFont="1" applyBorder="1" applyAlignment="1">
      <alignment horizontal="center"/>
    </xf>
    <xf numFmtId="0" fontId="27" fillId="0" borderId="32" xfId="0" applyFont="1" applyBorder="1" applyAlignment="1">
      <alignment horizontal="left"/>
    </xf>
    <xf numFmtId="0" fontId="22" fillId="0" borderId="0" xfId="0" applyFont="1" applyBorder="1" applyAlignment="1">
      <alignment horizontal="center"/>
    </xf>
    <xf numFmtId="0" fontId="22" fillId="0" borderId="42" xfId="0" applyFont="1" applyBorder="1" applyAlignment="1">
      <alignment horizontal="center"/>
    </xf>
    <xf numFmtId="0" fontId="27" fillId="0" borderId="2" xfId="0" applyFont="1" applyBorder="1" applyAlignment="1">
      <alignment horizontal="center" vertical="center"/>
    </xf>
    <xf numFmtId="0" fontId="21" fillId="0" borderId="0" xfId="0" applyFont="1" applyBorder="1"/>
    <xf numFmtId="0" fontId="21" fillId="0" borderId="0" xfId="0" applyFont="1" applyBorder="1" applyAlignment="1">
      <alignment horizontal="center"/>
    </xf>
    <xf numFmtId="43" fontId="25" fillId="0" borderId="0" xfId="1" applyFont="1" applyBorder="1"/>
    <xf numFmtId="0" fontId="23" fillId="0" borderId="44" xfId="0" applyFont="1" applyBorder="1"/>
    <xf numFmtId="0" fontId="43" fillId="0" borderId="1" xfId="0" applyFont="1" applyBorder="1" applyAlignment="1">
      <alignment horizontal="center"/>
    </xf>
    <xf numFmtId="0" fontId="42" fillId="0" borderId="52" xfId="0" applyFont="1" applyBorder="1" applyAlignment="1">
      <alignment horizontal="center"/>
    </xf>
    <xf numFmtId="0" fontId="42" fillId="0" borderId="10" xfId="0" applyFont="1" applyBorder="1" applyAlignment="1">
      <alignment horizontal="center"/>
    </xf>
    <xf numFmtId="0" fontId="40" fillId="0" borderId="25" xfId="0" applyFont="1" applyBorder="1"/>
    <xf numFmtId="0" fontId="3" fillId="0" borderId="0" xfId="0" applyFont="1" applyAlignment="1">
      <alignment horizontal="center"/>
    </xf>
    <xf numFmtId="0" fontId="5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3" fontId="2" fillId="0" borderId="1" xfId="2" applyFont="1" applyBorder="1" applyAlignment="1">
      <alignment horizontal="center" vertical="center"/>
    </xf>
    <xf numFmtId="43" fontId="2" fillId="2" borderId="1" xfId="2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/>
    </xf>
    <xf numFmtId="0" fontId="3" fillId="0" borderId="5" xfId="0" applyFont="1" applyBorder="1" applyAlignment="1">
      <alignment horizontal="left" vertical="center" wrapText="1"/>
    </xf>
    <xf numFmtId="4" fontId="3" fillId="0" borderId="5" xfId="0" applyNumberFormat="1" applyFont="1" applyBorder="1" applyAlignment="1">
      <alignment horizontal="right" vertical="center" wrapText="1"/>
    </xf>
    <xf numFmtId="14" fontId="3" fillId="0" borderId="5" xfId="2" applyNumberFormat="1" applyFont="1" applyBorder="1" applyAlignment="1">
      <alignment horizontal="center" vertical="center" wrapText="1"/>
    </xf>
    <xf numFmtId="43" fontId="3" fillId="0" borderId="5" xfId="1" applyFont="1" applyBorder="1" applyAlignment="1">
      <alignment horizontal="left" vertical="center" wrapText="1"/>
    </xf>
    <xf numFmtId="43" fontId="3" fillId="0" borderId="5" xfId="1" applyFont="1" applyBorder="1" applyAlignment="1">
      <alignment horizontal="center" vertical="center" wrapText="1"/>
    </xf>
    <xf numFmtId="14" fontId="3" fillId="0" borderId="5" xfId="1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vertical="center" wrapText="1"/>
    </xf>
    <xf numFmtId="14" fontId="3" fillId="0" borderId="25" xfId="1" applyNumberFormat="1" applyFont="1" applyBorder="1" applyAlignment="1">
      <alignment vertical="center" wrapText="1"/>
    </xf>
    <xf numFmtId="43" fontId="3" fillId="2" borderId="25" xfId="1" applyFont="1" applyFill="1" applyBorder="1" applyAlignment="1">
      <alignment vertical="center" wrapText="1"/>
    </xf>
    <xf numFmtId="43" fontId="3" fillId="0" borderId="25" xfId="1" applyFont="1" applyBorder="1" applyAlignment="1">
      <alignment vertical="center" wrapText="1"/>
    </xf>
    <xf numFmtId="0" fontId="3" fillId="2" borderId="5" xfId="0" applyFont="1" applyFill="1" applyBorder="1" applyAlignment="1">
      <alignment vertical="center" wrapText="1"/>
    </xf>
    <xf numFmtId="14" fontId="3" fillId="2" borderId="25" xfId="1" applyNumberFormat="1" applyFont="1" applyFill="1" applyBorder="1" applyAlignment="1">
      <alignment vertical="center" wrapText="1"/>
    </xf>
    <xf numFmtId="0" fontId="3" fillId="2" borderId="5" xfId="0" applyFont="1" applyFill="1" applyBorder="1" applyAlignment="1">
      <alignment vertical="center"/>
    </xf>
    <xf numFmtId="14" fontId="3" fillId="2" borderId="5" xfId="1" applyNumberFormat="1" applyFont="1" applyFill="1" applyBorder="1" applyAlignment="1">
      <alignment vertical="center"/>
    </xf>
    <xf numFmtId="43" fontId="3" fillId="2" borderId="5" xfId="1" applyFont="1" applyFill="1" applyBorder="1"/>
    <xf numFmtId="43" fontId="3" fillId="2" borderId="5" xfId="1" applyFont="1" applyFill="1" applyBorder="1" applyAlignment="1">
      <alignment vertical="center"/>
    </xf>
    <xf numFmtId="14" fontId="3" fillId="2" borderId="27" xfId="1" applyNumberFormat="1" applyFont="1" applyFill="1" applyBorder="1" applyAlignment="1">
      <alignment vertical="center"/>
    </xf>
    <xf numFmtId="43" fontId="3" fillId="2" borderId="27" xfId="1" applyFont="1" applyFill="1" applyBorder="1" applyAlignment="1">
      <alignment vertical="center"/>
    </xf>
    <xf numFmtId="0" fontId="4" fillId="0" borderId="5" xfId="0" applyFont="1" applyBorder="1" applyAlignment="1">
      <alignment horizontal="center" vertical="center" wrapText="1"/>
    </xf>
    <xf numFmtId="0" fontId="3" fillId="2" borderId="27" xfId="0" applyFont="1" applyFill="1" applyBorder="1" applyAlignment="1">
      <alignment vertical="center" wrapText="1"/>
    </xf>
    <xf numFmtId="14" fontId="3" fillId="2" borderId="27" xfId="1" applyNumberFormat="1" applyFont="1" applyFill="1" applyBorder="1" applyAlignment="1">
      <alignment vertical="center" wrapText="1"/>
    </xf>
    <xf numFmtId="43" fontId="3" fillId="2" borderId="27" xfId="1" applyFont="1" applyFill="1" applyBorder="1" applyAlignment="1">
      <alignment vertical="center" wrapText="1"/>
    </xf>
    <xf numFmtId="4" fontId="2" fillId="0" borderId="10" xfId="0" applyNumberFormat="1" applyFont="1" applyBorder="1" applyAlignment="1"/>
    <xf numFmtId="14" fontId="3" fillId="2" borderId="5" xfId="1" applyNumberFormat="1" applyFont="1" applyFill="1" applyBorder="1" applyAlignment="1">
      <alignment vertical="center" wrapText="1"/>
    </xf>
    <xf numFmtId="43" fontId="3" fillId="2" borderId="5" xfId="1" applyFont="1" applyFill="1" applyBorder="1" applyAlignment="1">
      <alignment vertical="center" wrapText="1"/>
    </xf>
    <xf numFmtId="0" fontId="3" fillId="2" borderId="5" xfId="0" applyFont="1" applyFill="1" applyBorder="1"/>
    <xf numFmtId="14" fontId="3" fillId="2" borderId="5" xfId="1" applyNumberFormat="1" applyFont="1" applyFill="1" applyBorder="1"/>
    <xf numFmtId="0" fontId="52" fillId="2" borderId="5" xfId="0" applyFont="1" applyFill="1" applyBorder="1"/>
    <xf numFmtId="43" fontId="52" fillId="2" borderId="5" xfId="1" applyFont="1" applyFill="1" applyBorder="1"/>
    <xf numFmtId="0" fontId="4" fillId="0" borderId="0" xfId="0" applyFont="1" applyAlignment="1">
      <alignment vertical="center" wrapText="1"/>
    </xf>
    <xf numFmtId="4" fontId="2" fillId="0" borderId="1" xfId="0" applyNumberFormat="1" applyFont="1" applyBorder="1"/>
    <xf numFmtId="4" fontId="2" fillId="0" borderId="10" xfId="0" applyNumberFormat="1" applyFont="1" applyBorder="1"/>
    <xf numFmtId="0" fontId="3" fillId="0" borderId="0" xfId="0" applyFont="1" applyAlignment="1">
      <alignment horizontal="left"/>
    </xf>
    <xf numFmtId="0" fontId="33" fillId="0" borderId="1" xfId="0" applyFont="1" applyBorder="1" applyAlignment="1">
      <alignment horizontal="center" vertical="center"/>
    </xf>
    <xf numFmtId="0" fontId="34" fillId="0" borderId="5" xfId="0" applyFont="1" applyBorder="1" applyAlignment="1">
      <alignment horizontal="left" vertical="center" wrapText="1"/>
    </xf>
    <xf numFmtId="43" fontId="34" fillId="0" borderId="5" xfId="1" applyFont="1" applyBorder="1" applyAlignment="1">
      <alignment horizontal="left" vertical="center" wrapText="1"/>
    </xf>
    <xf numFmtId="0" fontId="34" fillId="0" borderId="25" xfId="0" applyFont="1" applyBorder="1" applyAlignment="1">
      <alignment vertical="center" wrapText="1"/>
    </xf>
    <xf numFmtId="0" fontId="34" fillId="2" borderId="25" xfId="0" applyFont="1" applyFill="1" applyBorder="1" applyAlignment="1">
      <alignment vertical="center" wrapText="1"/>
    </xf>
    <xf numFmtId="0" fontId="34" fillId="2" borderId="5" xfId="0" applyFont="1" applyFill="1" applyBorder="1" applyAlignment="1">
      <alignment vertical="center" wrapText="1"/>
    </xf>
    <xf numFmtId="0" fontId="34" fillId="2" borderId="27" xfId="0" applyFont="1" applyFill="1" applyBorder="1" applyAlignment="1">
      <alignment vertical="center" wrapText="1"/>
    </xf>
    <xf numFmtId="0" fontId="34" fillId="2" borderId="5" xfId="0" applyFont="1" applyFill="1" applyBorder="1" applyAlignment="1">
      <alignment wrapText="1"/>
    </xf>
    <xf numFmtId="14" fontId="34" fillId="2" borderId="5" xfId="0" applyNumberFormat="1" applyFont="1" applyFill="1" applyBorder="1" applyAlignment="1">
      <alignment vertical="center" wrapText="1"/>
    </xf>
    <xf numFmtId="0" fontId="53" fillId="2" borderId="5" xfId="0" applyFont="1" applyFill="1" applyBorder="1"/>
    <xf numFmtId="43" fontId="2" fillId="2" borderId="1" xfId="1" applyFont="1" applyFill="1" applyBorder="1" applyAlignment="1">
      <alignment vertical="center" wrapText="1"/>
    </xf>
    <xf numFmtId="14" fontId="4" fillId="0" borderId="5" xfId="1" applyNumberFormat="1" applyFont="1" applyBorder="1" applyAlignment="1">
      <alignment horizontal="center" vertical="center" wrapText="1"/>
    </xf>
    <xf numFmtId="0" fontId="55" fillId="0" borderId="0" xfId="0" applyFont="1"/>
    <xf numFmtId="0" fontId="4" fillId="0" borderId="5" xfId="0" applyFont="1" applyBorder="1" applyAlignment="1">
      <alignment horizontal="left" vertical="center" wrapText="1"/>
    </xf>
    <xf numFmtId="0" fontId="54" fillId="0" borderId="5" xfId="0" applyFont="1" applyBorder="1" applyAlignment="1">
      <alignment horizontal="left" vertical="center" wrapText="1"/>
    </xf>
    <xf numFmtId="14" fontId="4" fillId="0" borderId="5" xfId="2" applyNumberFormat="1" applyFont="1" applyBorder="1" applyAlignment="1">
      <alignment horizontal="center" vertical="center" wrapText="1"/>
    </xf>
    <xf numFmtId="4" fontId="4" fillId="0" borderId="5" xfId="0" applyNumberFormat="1" applyFont="1" applyBorder="1" applyAlignment="1">
      <alignment horizontal="right" vertical="center" wrapText="1"/>
    </xf>
    <xf numFmtId="0" fontId="4" fillId="0" borderId="28" xfId="0" applyFont="1" applyBorder="1" applyAlignment="1">
      <alignment horizontal="center"/>
    </xf>
    <xf numFmtId="0" fontId="3" fillId="2" borderId="28" xfId="0" applyFont="1" applyFill="1" applyBorder="1" applyAlignment="1">
      <alignment vertical="center" wrapText="1"/>
    </xf>
    <xf numFmtId="0" fontId="34" fillId="2" borderId="28" xfId="0" applyFont="1" applyFill="1" applyBorder="1" applyAlignment="1">
      <alignment vertical="center" wrapText="1"/>
    </xf>
    <xf numFmtId="14" fontId="3" fillId="2" borderId="28" xfId="1" applyNumberFormat="1" applyFont="1" applyFill="1" applyBorder="1" applyAlignment="1">
      <alignment vertical="center" wrapText="1"/>
    </xf>
    <xf numFmtId="43" fontId="3" fillId="2" borderId="28" xfId="1" applyFont="1" applyFill="1" applyBorder="1" applyAlignment="1">
      <alignment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42" fillId="0" borderId="10" xfId="0" applyFont="1" applyBorder="1" applyAlignment="1">
      <alignment horizontal="center"/>
    </xf>
    <xf numFmtId="43" fontId="39" fillId="0" borderId="0" xfId="1" applyFont="1" applyAlignment="1">
      <alignment horizontal="right"/>
    </xf>
    <xf numFmtId="43" fontId="40" fillId="0" borderId="0" xfId="1" applyFont="1" applyAlignment="1">
      <alignment horizontal="right"/>
    </xf>
    <xf numFmtId="43" fontId="47" fillId="0" borderId="0" xfId="1" applyFont="1"/>
    <xf numFmtId="43" fontId="18" fillId="0" borderId="0" xfId="0" quotePrefix="1" applyNumberFormat="1" applyFont="1" applyBorder="1" applyAlignment="1">
      <alignment horizontal="right"/>
    </xf>
    <xf numFmtId="0" fontId="18" fillId="0" borderId="0" xfId="0" quotePrefix="1" applyFont="1" applyBorder="1" applyAlignment="1">
      <alignment horizontal="right"/>
    </xf>
    <xf numFmtId="43" fontId="56" fillId="0" borderId="45" xfId="0" applyNumberFormat="1" applyFont="1" applyBorder="1" applyAlignment="1">
      <alignment horizontal="right"/>
    </xf>
    <xf numFmtId="43" fontId="18" fillId="0" borderId="0" xfId="1" applyFont="1" applyBorder="1" applyAlignment="1">
      <alignment horizontal="righ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7" xfId="0" applyFont="1" applyBorder="1" applyAlignment="1"/>
    <xf numFmtId="0" fontId="2" fillId="0" borderId="36" xfId="0" applyFont="1" applyBorder="1" applyAlignment="1"/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5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31" xfId="0" applyFont="1" applyBorder="1" applyAlignment="1">
      <alignment horizontal="center"/>
    </xf>
    <xf numFmtId="0" fontId="2" fillId="0" borderId="15" xfId="0" applyFont="1" applyBorder="1" applyAlignment="1">
      <alignment horizontal="center" wrapText="1"/>
    </xf>
    <xf numFmtId="0" fontId="2" fillId="0" borderId="17" xfId="0" applyFont="1" applyBorder="1" applyAlignment="1">
      <alignment horizontal="center" wrapText="1"/>
    </xf>
    <xf numFmtId="0" fontId="33" fillId="0" borderId="0" xfId="0" applyFont="1" applyBorder="1" applyAlignment="1">
      <alignment horizontal="center"/>
    </xf>
    <xf numFmtId="0" fontId="33" fillId="0" borderId="42" xfId="0" applyFont="1" applyBorder="1" applyAlignment="1">
      <alignment horizontal="center"/>
    </xf>
    <xf numFmtId="0" fontId="42" fillId="0" borderId="0" xfId="0" applyFont="1" applyAlignment="1">
      <alignment horizontal="center"/>
    </xf>
    <xf numFmtId="0" fontId="42" fillId="0" borderId="42" xfId="0" applyFont="1" applyBorder="1" applyAlignment="1">
      <alignment horizontal="center"/>
    </xf>
    <xf numFmtId="43" fontId="39" fillId="0" borderId="46" xfId="1" applyFont="1" applyBorder="1" applyAlignment="1">
      <alignment horizontal="center"/>
    </xf>
    <xf numFmtId="43" fontId="39" fillId="0" borderId="42" xfId="1" applyFont="1" applyBorder="1" applyAlignment="1">
      <alignment horizontal="center"/>
    </xf>
    <xf numFmtId="43" fontId="39" fillId="0" borderId="47" xfId="1" applyFont="1" applyBorder="1" applyAlignment="1">
      <alignment horizontal="center"/>
    </xf>
    <xf numFmtId="0" fontId="43" fillId="0" borderId="0" xfId="0" applyFont="1" applyAlignment="1">
      <alignment horizontal="center"/>
    </xf>
    <xf numFmtId="0" fontId="43" fillId="0" borderId="0" xfId="0" applyFont="1" applyBorder="1" applyAlignment="1">
      <alignment horizontal="center"/>
    </xf>
    <xf numFmtId="0" fontId="44" fillId="0" borderId="0" xfId="0" applyFont="1" applyAlignment="1">
      <alignment horizontal="center"/>
    </xf>
    <xf numFmtId="0" fontId="44" fillId="0" borderId="42" xfId="0" applyFont="1" applyBorder="1" applyAlignment="1">
      <alignment horizontal="center"/>
    </xf>
    <xf numFmtId="0" fontId="43" fillId="0" borderId="1" xfId="0" applyFont="1" applyBorder="1" applyAlignment="1">
      <alignment horizontal="center"/>
    </xf>
    <xf numFmtId="0" fontId="42" fillId="0" borderId="9" xfId="0" applyFont="1" applyBorder="1" applyAlignment="1">
      <alignment horizontal="center"/>
    </xf>
    <xf numFmtId="0" fontId="42" fillId="0" borderId="52" xfId="0" applyFont="1" applyBorder="1" applyAlignment="1">
      <alignment horizontal="center"/>
    </xf>
    <xf numFmtId="0" fontId="44" fillId="0" borderId="0" xfId="0" applyFont="1" applyBorder="1" applyAlignment="1">
      <alignment horizontal="center"/>
    </xf>
    <xf numFmtId="0" fontId="42" fillId="0" borderId="10" xfId="0" applyFont="1" applyBorder="1" applyAlignment="1">
      <alignment horizontal="center"/>
    </xf>
    <xf numFmtId="0" fontId="51" fillId="0" borderId="32" xfId="0" applyFont="1" applyBorder="1" applyAlignment="1">
      <alignment horizontal="center"/>
    </xf>
    <xf numFmtId="0" fontId="51" fillId="0" borderId="44" xfId="0" applyFont="1" applyBorder="1" applyAlignment="1">
      <alignment horizontal="center"/>
    </xf>
    <xf numFmtId="0" fontId="51" fillId="0" borderId="16" xfId="0" applyFont="1" applyBorder="1" applyAlignment="1">
      <alignment horizontal="center"/>
    </xf>
    <xf numFmtId="0" fontId="51" fillId="0" borderId="4" xfId="0" applyFont="1" applyBorder="1" applyAlignment="1">
      <alignment horizontal="center"/>
    </xf>
    <xf numFmtId="0" fontId="51" fillId="0" borderId="0" xfId="0" applyFont="1" applyBorder="1" applyAlignment="1">
      <alignment horizontal="center"/>
    </xf>
    <xf numFmtId="0" fontId="51" fillId="0" borderId="45" xfId="0" applyFont="1" applyBorder="1" applyAlignment="1">
      <alignment horizontal="center"/>
    </xf>
    <xf numFmtId="0" fontId="51" fillId="0" borderId="46" xfId="0" applyFont="1" applyBorder="1" applyAlignment="1">
      <alignment horizontal="center"/>
    </xf>
    <xf numFmtId="0" fontId="51" fillId="0" borderId="42" xfId="0" applyFont="1" applyBorder="1" applyAlignment="1">
      <alignment horizontal="center"/>
    </xf>
    <xf numFmtId="0" fontId="51" fillId="0" borderId="47" xfId="0" applyFont="1" applyBorder="1" applyAlignment="1">
      <alignment horizontal="center"/>
    </xf>
    <xf numFmtId="0" fontId="51" fillId="0" borderId="0" xfId="0" applyFont="1" applyAlignment="1">
      <alignment horizontal="center"/>
    </xf>
    <xf numFmtId="0" fontId="47" fillId="0" borderId="2" xfId="0" applyFont="1" applyBorder="1" applyAlignment="1">
      <alignment horizontal="right"/>
    </xf>
    <xf numFmtId="0" fontId="47" fillId="0" borderId="31" xfId="0" applyFont="1" applyBorder="1" applyAlignment="1">
      <alignment horizontal="right"/>
    </xf>
    <xf numFmtId="0" fontId="47" fillId="0" borderId="9" xfId="0" applyFont="1" applyBorder="1" applyAlignment="1">
      <alignment horizontal="right"/>
    </xf>
    <xf numFmtId="0" fontId="47" fillId="0" borderId="53" xfId="0" applyFont="1" applyBorder="1" applyAlignment="1">
      <alignment horizontal="right"/>
    </xf>
    <xf numFmtId="0" fontId="2" fillId="0" borderId="2" xfId="0" applyFont="1" applyBorder="1" applyAlignment="1">
      <alignment horizontal="right"/>
    </xf>
    <xf numFmtId="0" fontId="2" fillId="0" borderId="31" xfId="0" applyFont="1" applyBorder="1" applyAlignment="1">
      <alignment horizontal="right"/>
    </xf>
    <xf numFmtId="0" fontId="2" fillId="0" borderId="9" xfId="0" applyFont="1" applyBorder="1" applyAlignment="1">
      <alignment horizontal="right"/>
    </xf>
    <xf numFmtId="0" fontId="2" fillId="0" borderId="53" xfId="0" applyFont="1" applyBorder="1" applyAlignment="1">
      <alignment horizontal="right"/>
    </xf>
    <xf numFmtId="0" fontId="28" fillId="0" borderId="0" xfId="0" applyFont="1" applyBorder="1" applyAlignment="1">
      <alignment horizontal="center"/>
    </xf>
    <xf numFmtId="0" fontId="18" fillId="0" borderId="0" xfId="0" applyFont="1" applyBorder="1" applyAlignment="1">
      <alignment horizontal="center"/>
    </xf>
    <xf numFmtId="0" fontId="27" fillId="0" borderId="32" xfId="0" applyFont="1" applyBorder="1" applyAlignment="1">
      <alignment horizontal="left"/>
    </xf>
    <xf numFmtId="0" fontId="27" fillId="0" borderId="44" xfId="0" applyFont="1" applyBorder="1" applyAlignment="1">
      <alignment horizontal="left"/>
    </xf>
    <xf numFmtId="0" fontId="27" fillId="0" borderId="42" xfId="0" applyFont="1" applyBorder="1" applyAlignment="1">
      <alignment horizontal="left"/>
    </xf>
    <xf numFmtId="0" fontId="22" fillId="0" borderId="4" xfId="0" applyFont="1" applyBorder="1" applyAlignment="1">
      <alignment horizontal="center"/>
    </xf>
    <xf numFmtId="0" fontId="22" fillId="0" borderId="0" xfId="0" applyFont="1" applyBorder="1" applyAlignment="1">
      <alignment horizontal="center"/>
    </xf>
    <xf numFmtId="0" fontId="22" fillId="0" borderId="46" xfId="0" applyFont="1" applyBorder="1" applyAlignment="1">
      <alignment horizontal="center"/>
    </xf>
    <xf numFmtId="0" fontId="22" fillId="0" borderId="42" xfId="0" applyFont="1" applyBorder="1" applyAlignment="1">
      <alignment horizontal="center"/>
    </xf>
    <xf numFmtId="14" fontId="18" fillId="0" borderId="0" xfId="0" quotePrefix="1" applyNumberFormat="1" applyFont="1" applyBorder="1" applyAlignment="1">
      <alignment horizontal="center"/>
    </xf>
    <xf numFmtId="0" fontId="27" fillId="0" borderId="0" xfId="0" applyFont="1" applyBorder="1" applyAlignment="1">
      <alignment horizontal="center"/>
    </xf>
    <xf numFmtId="0" fontId="31" fillId="0" borderId="0" xfId="0" applyFont="1" applyAlignment="1">
      <alignment horizontal="center"/>
    </xf>
    <xf numFmtId="0" fontId="27" fillId="0" borderId="2" xfId="0" applyFont="1" applyBorder="1" applyAlignment="1">
      <alignment horizontal="center" vertical="center"/>
    </xf>
    <xf numFmtId="0" fontId="27" fillId="0" borderId="31" xfId="0" applyFont="1" applyBorder="1" applyAlignment="1">
      <alignment horizontal="center" vertical="center"/>
    </xf>
    <xf numFmtId="0" fontId="27" fillId="0" borderId="43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11" fillId="0" borderId="0" xfId="0" applyFont="1" applyAlignment="1">
      <alignment horizontal="center"/>
    </xf>
    <xf numFmtId="0" fontId="11" fillId="0" borderId="43" xfId="0" quotePrefix="1" applyFont="1" applyBorder="1" applyAlignment="1">
      <alignment horizontal="center"/>
    </xf>
    <xf numFmtId="0" fontId="11" fillId="0" borderId="1" xfId="0" quotePrefix="1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2" xfId="0" quotePrefix="1" applyFont="1" applyBorder="1" applyAlignment="1">
      <alignment horizontal="center"/>
    </xf>
    <xf numFmtId="0" fontId="11" fillId="0" borderId="31" xfId="0" applyFont="1" applyBorder="1" applyAlignment="1">
      <alignment horizontal="center"/>
    </xf>
    <xf numFmtId="0" fontId="11" fillId="0" borderId="43" xfId="0" applyFont="1" applyBorder="1" applyAlignment="1">
      <alignment horizontal="center"/>
    </xf>
  </cellXfs>
  <cellStyles count="3">
    <cellStyle name="Comma" xfId="1" builtinId="3"/>
    <cellStyle name="Comma 2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2</xdr:row>
      <xdr:rowOff>19050</xdr:rowOff>
    </xdr:from>
    <xdr:to>
      <xdr:col>0</xdr:col>
      <xdr:colOff>1495425</xdr:colOff>
      <xdr:row>3</xdr:row>
      <xdr:rowOff>276225</xdr:rowOff>
    </xdr:to>
    <xdr:cxnSp macro="">
      <xdr:nvCxnSpPr>
        <xdr:cNvPr id="2" name="ตัวเชื่อมต่อตรง 1"/>
        <xdr:cNvCxnSpPr/>
      </xdr:nvCxnSpPr>
      <xdr:spPr>
        <a:xfrm>
          <a:off x="28575" y="638175"/>
          <a:ext cx="1362075" cy="5524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209550</xdr:colOff>
      <xdr:row>22</xdr:row>
      <xdr:rowOff>95250</xdr:rowOff>
    </xdr:from>
    <xdr:to>
      <xdr:col>40</xdr:col>
      <xdr:colOff>485775</xdr:colOff>
      <xdr:row>25</xdr:row>
      <xdr:rowOff>19050</xdr:rowOff>
    </xdr:to>
    <xdr:sp macro="" textlink="">
      <xdr:nvSpPr>
        <xdr:cNvPr id="3" name="TextBox 2"/>
        <xdr:cNvSpPr txBox="1"/>
      </xdr:nvSpPr>
      <xdr:spPr>
        <a:xfrm>
          <a:off x="2466975" y="6677025"/>
          <a:ext cx="13906500" cy="8096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th-TH" sz="1400" b="0" i="0" u="none" strike="noStrike">
              <a:solidFill>
                <a:schemeClr val="tx1"/>
              </a:solidFill>
              <a:latin typeface="TH SarabunPSK" pitchFamily="34" charset="-34"/>
              <a:ea typeface="+mn-ea"/>
              <a:cs typeface="TH SarabunPSK" pitchFamily="34" charset="-34"/>
            </a:rPr>
            <a:t>     ลงชื่อ..............................................   ลงชื่อ………….............……………     ลงชื่อ……………........……………        ลงชื่อ</a:t>
          </a:r>
          <a:r>
            <a:rPr lang="th-TH" sz="1500" b="0" i="0" u="none" strike="noStrike">
              <a:solidFill>
                <a:schemeClr val="tx1"/>
              </a:solidFill>
              <a:latin typeface="TH SarabunPSK" pitchFamily="34" charset="-34"/>
              <a:ea typeface="+mn-ea"/>
              <a:cs typeface="TH SarabunPSK" pitchFamily="34" charset="-34"/>
            </a:rPr>
            <a:t>..........................................  .  </a:t>
          </a:r>
          <a:r>
            <a:rPr lang="th-TH" sz="1500" b="0" i="0">
              <a:solidFill>
                <a:schemeClr val="dk1"/>
              </a:solidFill>
              <a:effectLst/>
              <a:latin typeface="TH SarabunPSK" pitchFamily="34" charset="-34"/>
              <a:ea typeface="+mn-ea"/>
              <a:cs typeface="TH SarabunPSK" pitchFamily="34" charset="-34"/>
            </a:rPr>
            <a:t> ลงชื่อ……………........……………       </a:t>
          </a:r>
          <a:endParaRPr lang="th-TH" sz="1500" b="0" i="0" u="none" strike="noStrike">
            <a:solidFill>
              <a:schemeClr val="tx1"/>
            </a:solidFill>
            <a:latin typeface="TH SarabunPSK" pitchFamily="34" charset="-34"/>
            <a:ea typeface="+mn-ea"/>
            <a:cs typeface="TH SarabunPSK" pitchFamily="34" charset="-34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h-TH" sz="1400" b="0" i="0">
              <a:solidFill>
                <a:schemeClr val="tx1"/>
              </a:solidFill>
              <a:latin typeface="TH SarabunPSK" pitchFamily="34" charset="-34"/>
              <a:ea typeface="+mn-ea"/>
              <a:cs typeface="TH SarabunPSK" pitchFamily="34" charset="-34"/>
            </a:rPr>
            <a:t>                 (นางศรีสุดา</a:t>
          </a:r>
          <a:r>
            <a:rPr lang="th-TH" sz="1400" b="0" i="0" baseline="0">
              <a:solidFill>
                <a:schemeClr val="tx1"/>
              </a:solidFill>
              <a:latin typeface="TH SarabunPSK" pitchFamily="34" charset="-34"/>
              <a:ea typeface="+mn-ea"/>
              <a:cs typeface="TH SarabunPSK" pitchFamily="34" charset="-34"/>
            </a:rPr>
            <a:t>  ปุผาลา)           </a:t>
          </a:r>
          <a:r>
            <a:rPr lang="th-TH" sz="1400" b="0" i="0">
              <a:solidFill>
                <a:schemeClr val="tx1"/>
              </a:solidFill>
              <a:latin typeface="TH SarabunPSK" pitchFamily="34" charset="-34"/>
              <a:ea typeface="+mn-ea"/>
              <a:cs typeface="TH SarabunPSK" pitchFamily="34" charset="-34"/>
            </a:rPr>
            <a:t>(นางสาวมะลิวรรณ</a:t>
          </a:r>
          <a:r>
            <a:rPr lang="th-TH" sz="1400" b="0" i="0" baseline="0">
              <a:solidFill>
                <a:schemeClr val="tx1"/>
              </a:solidFill>
              <a:latin typeface="TH SarabunPSK" pitchFamily="34" charset="-34"/>
              <a:ea typeface="+mn-ea"/>
              <a:cs typeface="TH SarabunPSK" pitchFamily="34" charset="-34"/>
            </a:rPr>
            <a:t>  แซ่อึ้ง)          (นายวุฒิศักดิ์  รัตนโรจน์)              </a:t>
          </a:r>
          <a:r>
            <a:rPr lang="th-TH" sz="1400" b="0" i="0">
              <a:solidFill>
                <a:schemeClr val="tx1"/>
              </a:solidFill>
              <a:latin typeface="TH SarabunPSK" pitchFamily="34" charset="-34"/>
              <a:ea typeface="+mn-ea"/>
              <a:cs typeface="TH SarabunPSK" pitchFamily="34" charset="-34"/>
            </a:rPr>
            <a:t> (นางสาวเฉลิมพร  สีกงพาน)              (นายอริสมันต์  บุตรอินทร์)                </a:t>
          </a:r>
          <a:endParaRPr lang="th-TH" sz="1400" b="0" i="0" u="none" strike="noStrike">
            <a:solidFill>
              <a:schemeClr val="tx1"/>
            </a:solidFill>
            <a:latin typeface="TH SarabunPSK" pitchFamily="34" charset="-34"/>
            <a:ea typeface="+mn-ea"/>
            <a:cs typeface="TH SarabunPSK" pitchFamily="34" charset="-34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h-TH" sz="1400" b="0" i="0" u="none" strike="noStrike">
              <a:solidFill>
                <a:schemeClr val="tx1"/>
              </a:solidFill>
              <a:latin typeface="TH SarabunPSK" pitchFamily="34" charset="-34"/>
              <a:ea typeface="+mn-ea"/>
              <a:cs typeface="TH SarabunPSK" pitchFamily="34" charset="-34"/>
            </a:rPr>
            <a:t>               นักวิชาการเงินและบัญชี             หัวหน้าส่วนการคลัง       รองปลัดองค์การบริหารส่วนตำบลนายูง  ปลัดองค์การบริหารส่วนตำบลนายูง</a:t>
          </a:r>
          <a:r>
            <a:rPr lang="th-TH" sz="1400" b="0" i="0" u="none" strike="noStrike" baseline="0">
              <a:solidFill>
                <a:schemeClr val="tx1"/>
              </a:solidFill>
              <a:latin typeface="TH SarabunPSK" pitchFamily="34" charset="-34"/>
              <a:ea typeface="+mn-ea"/>
              <a:cs typeface="TH SarabunPSK" pitchFamily="34" charset="-34"/>
            </a:rPr>
            <a:t>   </a:t>
          </a:r>
          <a:r>
            <a:rPr lang="th-TH" sz="1400" b="0" i="0" u="none" strike="noStrike">
              <a:solidFill>
                <a:schemeClr val="tx1"/>
              </a:solidFill>
              <a:latin typeface="TH SarabunPSK" pitchFamily="34" charset="-34"/>
              <a:ea typeface="+mn-ea"/>
              <a:cs typeface="TH SarabunPSK" pitchFamily="34" charset="-34"/>
            </a:rPr>
            <a:t>นายกองค์การบริหารส่วนตำบลนายูง </a:t>
          </a:r>
          <a:endParaRPr lang="th-TH" sz="1400">
            <a:solidFill>
              <a:schemeClr val="tx1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0</xdr:col>
      <xdr:colOff>28575</xdr:colOff>
      <xdr:row>34</xdr:row>
      <xdr:rowOff>19050</xdr:rowOff>
    </xdr:from>
    <xdr:to>
      <xdr:col>0</xdr:col>
      <xdr:colOff>1495425</xdr:colOff>
      <xdr:row>35</xdr:row>
      <xdr:rowOff>276225</xdr:rowOff>
    </xdr:to>
    <xdr:cxnSp macro="">
      <xdr:nvCxnSpPr>
        <xdr:cNvPr id="4" name="ตัวเชื่อมต่อตรง 3"/>
        <xdr:cNvCxnSpPr/>
      </xdr:nvCxnSpPr>
      <xdr:spPr>
        <a:xfrm>
          <a:off x="28575" y="638175"/>
          <a:ext cx="1362075" cy="5524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85725</xdr:colOff>
      <xdr:row>49</xdr:row>
      <xdr:rowOff>200025</xdr:rowOff>
    </xdr:from>
    <xdr:to>
      <xdr:col>34</xdr:col>
      <xdr:colOff>142875</xdr:colOff>
      <xdr:row>52</xdr:row>
      <xdr:rowOff>123825</xdr:rowOff>
    </xdr:to>
    <xdr:sp macro="" textlink="">
      <xdr:nvSpPr>
        <xdr:cNvPr id="5" name="TextBox 4"/>
        <xdr:cNvSpPr txBox="1"/>
      </xdr:nvSpPr>
      <xdr:spPr>
        <a:xfrm>
          <a:off x="4314825" y="14820900"/>
          <a:ext cx="9344025" cy="8096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th-TH" sz="1400" b="0" i="0" u="none" strike="noStrike">
              <a:solidFill>
                <a:schemeClr val="tx1"/>
              </a:solidFill>
              <a:latin typeface="TH SarabunPSK" pitchFamily="34" charset="-34"/>
              <a:ea typeface="+mn-ea"/>
              <a:cs typeface="TH SarabunPSK" pitchFamily="34" charset="-34"/>
            </a:rPr>
            <a:t>     ลงชื่อ..............................................   ลงชื่อ………….............……………     ลงชื่อ……………........……………        ลงชื่อ</a:t>
          </a:r>
          <a:r>
            <a:rPr lang="th-TH" sz="1500" b="0" i="0" u="none" strike="noStrike">
              <a:solidFill>
                <a:schemeClr val="tx1"/>
              </a:solidFill>
              <a:latin typeface="TH SarabunPSK" pitchFamily="34" charset="-34"/>
              <a:ea typeface="+mn-ea"/>
              <a:cs typeface="TH SarabunPSK" pitchFamily="34" charset="-34"/>
            </a:rPr>
            <a:t>..........................................  .  </a:t>
          </a:r>
          <a:r>
            <a:rPr lang="th-TH" sz="1500" b="0" i="0">
              <a:solidFill>
                <a:schemeClr val="dk1"/>
              </a:solidFill>
              <a:effectLst/>
              <a:latin typeface="TH SarabunPSK" pitchFamily="34" charset="-34"/>
              <a:ea typeface="+mn-ea"/>
              <a:cs typeface="TH SarabunPSK" pitchFamily="34" charset="-34"/>
            </a:rPr>
            <a:t> ลงชื่อ……………........……………       </a:t>
          </a:r>
          <a:endParaRPr lang="th-TH" sz="1500" b="0" i="0" u="none" strike="noStrike">
            <a:solidFill>
              <a:schemeClr val="tx1"/>
            </a:solidFill>
            <a:latin typeface="TH SarabunPSK" pitchFamily="34" charset="-34"/>
            <a:ea typeface="+mn-ea"/>
            <a:cs typeface="TH SarabunPSK" pitchFamily="34" charset="-34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h-TH" sz="1400" b="0" i="0">
              <a:solidFill>
                <a:schemeClr val="tx1"/>
              </a:solidFill>
              <a:latin typeface="TH SarabunPSK" pitchFamily="34" charset="-34"/>
              <a:ea typeface="+mn-ea"/>
              <a:cs typeface="TH SarabunPSK" pitchFamily="34" charset="-34"/>
            </a:rPr>
            <a:t>                 (นางศรีสุดา</a:t>
          </a:r>
          <a:r>
            <a:rPr lang="th-TH" sz="1400" b="0" i="0" baseline="0">
              <a:solidFill>
                <a:schemeClr val="tx1"/>
              </a:solidFill>
              <a:latin typeface="TH SarabunPSK" pitchFamily="34" charset="-34"/>
              <a:ea typeface="+mn-ea"/>
              <a:cs typeface="TH SarabunPSK" pitchFamily="34" charset="-34"/>
            </a:rPr>
            <a:t>  ปุผาลา)           </a:t>
          </a:r>
          <a:r>
            <a:rPr lang="th-TH" sz="1400" b="0" i="0">
              <a:solidFill>
                <a:schemeClr val="tx1"/>
              </a:solidFill>
              <a:latin typeface="TH SarabunPSK" pitchFamily="34" charset="-34"/>
              <a:ea typeface="+mn-ea"/>
              <a:cs typeface="TH SarabunPSK" pitchFamily="34" charset="-34"/>
            </a:rPr>
            <a:t>(นางสาวมะลิวรรณ</a:t>
          </a:r>
          <a:r>
            <a:rPr lang="th-TH" sz="1400" b="0" i="0" baseline="0">
              <a:solidFill>
                <a:schemeClr val="tx1"/>
              </a:solidFill>
              <a:latin typeface="TH SarabunPSK" pitchFamily="34" charset="-34"/>
              <a:ea typeface="+mn-ea"/>
              <a:cs typeface="TH SarabunPSK" pitchFamily="34" charset="-34"/>
            </a:rPr>
            <a:t>  แซ่อึ้ง)          (นายวุฒิศักดิ์  รัตนโรจน์)              </a:t>
          </a:r>
          <a:r>
            <a:rPr lang="th-TH" sz="1400" b="0" i="0">
              <a:solidFill>
                <a:schemeClr val="tx1"/>
              </a:solidFill>
              <a:latin typeface="TH SarabunPSK" pitchFamily="34" charset="-34"/>
              <a:ea typeface="+mn-ea"/>
              <a:cs typeface="TH SarabunPSK" pitchFamily="34" charset="-34"/>
            </a:rPr>
            <a:t> (นางสาวเฉลิมพร  สีกงพาน)              (นายอริสมันต์  บุตรอินทร์)                </a:t>
          </a:r>
          <a:endParaRPr lang="th-TH" sz="1400" b="0" i="0" u="none" strike="noStrike">
            <a:solidFill>
              <a:schemeClr val="tx1"/>
            </a:solidFill>
            <a:latin typeface="TH SarabunPSK" pitchFamily="34" charset="-34"/>
            <a:ea typeface="+mn-ea"/>
            <a:cs typeface="TH SarabunPSK" pitchFamily="34" charset="-34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h-TH" sz="1400" b="0" i="0" u="none" strike="noStrike">
              <a:solidFill>
                <a:schemeClr val="tx1"/>
              </a:solidFill>
              <a:latin typeface="TH SarabunPSK" pitchFamily="34" charset="-34"/>
              <a:ea typeface="+mn-ea"/>
              <a:cs typeface="TH SarabunPSK" pitchFamily="34" charset="-34"/>
            </a:rPr>
            <a:t>               นักวิชาการเงินและบัญชี             หัวหน้าส่วนการคลัง       รองปลัดองค์การบริหารส่วนตำบลนายูง  ปลัดองค์การบริหารส่วนตำบลนายูง</a:t>
          </a:r>
          <a:r>
            <a:rPr lang="th-TH" sz="1400" b="0" i="0" u="none" strike="noStrike" baseline="0">
              <a:solidFill>
                <a:schemeClr val="tx1"/>
              </a:solidFill>
              <a:latin typeface="TH SarabunPSK" pitchFamily="34" charset="-34"/>
              <a:ea typeface="+mn-ea"/>
              <a:cs typeface="TH SarabunPSK" pitchFamily="34" charset="-34"/>
            </a:rPr>
            <a:t>   </a:t>
          </a:r>
          <a:r>
            <a:rPr lang="th-TH" sz="1400" b="0" i="0" u="none" strike="noStrike">
              <a:solidFill>
                <a:schemeClr val="tx1"/>
              </a:solidFill>
              <a:latin typeface="TH SarabunPSK" pitchFamily="34" charset="-34"/>
              <a:ea typeface="+mn-ea"/>
              <a:cs typeface="TH SarabunPSK" pitchFamily="34" charset="-34"/>
            </a:rPr>
            <a:t>นายกองค์การบริหารส่วนตำบลนายูง </a:t>
          </a:r>
          <a:endParaRPr lang="th-TH" sz="1400">
            <a:solidFill>
              <a:schemeClr val="tx1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3591;&#3610;&#3626;&#3636;&#3657;&#3609;&#3648;&#3604;&#3639;&#3629;&#3609;%20&#3614;&#3620;&#3624;&#3592;&#3636;&#3585;&#3634;&#3618;&#3609;%20%206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งบทดลอง (2)"/>
      <sheetName val="รับ-จ่ายเงินสด (2)"/>
      <sheetName val="รายรับประกอบงบทดลอง"/>
      <sheetName val="จ่ายจริงประกอบงบทดลอง"/>
      <sheetName val="หมายเหตุ 3-4 งบทดลอง"/>
      <sheetName val="หมายเหตุ 1-6 รับจ่าย"/>
      <sheetName val="เงินมัดจำ"/>
      <sheetName val="กระทบยอดเงินฝากธนาคาร"/>
      <sheetName val="ใบผ่านรายการบัญชีทั่วไป"/>
      <sheetName val="เงินอุดหนุน ฉก 59"/>
      <sheetName val="แบบจ่ายเงินสะสม"/>
      <sheetName val="กระดาษทำการเงินคงเหลือ)"/>
    </sheetNames>
    <sheetDataSet>
      <sheetData sheetId="0"/>
      <sheetData sheetId="1"/>
      <sheetData sheetId="2"/>
      <sheetData sheetId="3"/>
      <sheetData sheetId="4">
        <row r="10">
          <cell r="G10">
            <v>17209958.120000001</v>
          </cell>
        </row>
        <row r="18">
          <cell r="G18">
            <v>2363156.91</v>
          </cell>
        </row>
        <row r="33">
          <cell r="G33">
            <v>1612937.39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5"/>
  <sheetViews>
    <sheetView tabSelected="1" topLeftCell="J13" workbookViewId="0">
      <selection activeCell="M18" sqref="M18"/>
    </sheetView>
  </sheetViews>
  <sheetFormatPr defaultRowHeight="16.5" x14ac:dyDescent="0.35"/>
  <cols>
    <col min="1" max="1" width="45.75" style="78" customWidth="1"/>
    <col min="2" max="2" width="13.25" style="82" customWidth="1"/>
    <col min="3" max="4" width="16.75" style="82" customWidth="1"/>
    <col min="5" max="5" width="45.75" style="78" customWidth="1"/>
    <col min="6" max="6" width="13.25" style="82" customWidth="1"/>
    <col min="7" max="8" width="16.75" style="82" customWidth="1"/>
    <col min="9" max="9" width="45.75" style="78" customWidth="1"/>
    <col min="10" max="10" width="13.25" style="82" customWidth="1"/>
    <col min="11" max="12" width="16.75" style="82" customWidth="1"/>
    <col min="13" max="13" width="45.75" style="78" customWidth="1"/>
    <col min="14" max="14" width="13.25" style="82" customWidth="1"/>
    <col min="15" max="16" width="16.75" style="82" customWidth="1"/>
    <col min="17" max="16384" width="9" style="78"/>
  </cols>
  <sheetData>
    <row r="1" spans="1:16" ht="20.25" customHeight="1" x14ac:dyDescent="0.35">
      <c r="A1" s="596" t="s">
        <v>0</v>
      </c>
      <c r="B1" s="596"/>
      <c r="C1" s="596"/>
      <c r="D1" s="596"/>
      <c r="E1" s="596" t="s">
        <v>0</v>
      </c>
      <c r="F1" s="596"/>
      <c r="G1" s="596"/>
      <c r="H1" s="596"/>
      <c r="I1" s="596" t="s">
        <v>0</v>
      </c>
      <c r="J1" s="596"/>
      <c r="K1" s="596"/>
      <c r="L1" s="596"/>
      <c r="M1" s="596" t="s">
        <v>0</v>
      </c>
      <c r="N1" s="596"/>
      <c r="O1" s="596"/>
      <c r="P1" s="596"/>
    </row>
    <row r="2" spans="1:16" ht="20.25" customHeight="1" x14ac:dyDescent="0.35">
      <c r="A2" s="596" t="s">
        <v>354</v>
      </c>
      <c r="B2" s="596"/>
      <c r="C2" s="596"/>
      <c r="D2" s="596"/>
      <c r="E2" s="596" t="s">
        <v>354</v>
      </c>
      <c r="F2" s="596"/>
      <c r="G2" s="596"/>
      <c r="H2" s="596"/>
      <c r="I2" s="596" t="s">
        <v>354</v>
      </c>
      <c r="J2" s="596"/>
      <c r="K2" s="596"/>
      <c r="L2" s="596"/>
      <c r="M2" s="596" t="s">
        <v>354</v>
      </c>
      <c r="N2" s="596"/>
      <c r="O2" s="596"/>
      <c r="P2" s="596"/>
    </row>
    <row r="3" spans="1:16" ht="20.25" customHeight="1" x14ac:dyDescent="0.35">
      <c r="A3" s="596" t="s">
        <v>416</v>
      </c>
      <c r="B3" s="596"/>
      <c r="C3" s="596"/>
      <c r="D3" s="596"/>
      <c r="E3" s="596" t="s">
        <v>448</v>
      </c>
      <c r="F3" s="596"/>
      <c r="G3" s="596"/>
      <c r="H3" s="596"/>
      <c r="I3" s="596" t="s">
        <v>459</v>
      </c>
      <c r="J3" s="596"/>
      <c r="K3" s="596"/>
      <c r="L3" s="596"/>
      <c r="M3" s="596" t="s">
        <v>553</v>
      </c>
      <c r="N3" s="596"/>
      <c r="O3" s="596"/>
      <c r="P3" s="596"/>
    </row>
    <row r="4" spans="1:16" ht="20.25" customHeight="1" x14ac:dyDescent="0.35">
      <c r="A4" s="1" t="s">
        <v>1</v>
      </c>
      <c r="B4" s="486" t="s">
        <v>2</v>
      </c>
      <c r="C4" s="1" t="s">
        <v>3</v>
      </c>
      <c r="D4" s="1" t="s">
        <v>4</v>
      </c>
      <c r="E4" s="1" t="s">
        <v>1</v>
      </c>
      <c r="F4" s="508" t="s">
        <v>2</v>
      </c>
      <c r="G4" s="1" t="s">
        <v>3</v>
      </c>
      <c r="H4" s="1" t="s">
        <v>4</v>
      </c>
      <c r="I4" s="1" t="s">
        <v>1</v>
      </c>
      <c r="J4" s="498" t="s">
        <v>2</v>
      </c>
      <c r="K4" s="1" t="s">
        <v>3</v>
      </c>
      <c r="L4" s="1" t="s">
        <v>4</v>
      </c>
      <c r="M4" s="1" t="s">
        <v>1</v>
      </c>
      <c r="N4" s="587" t="s">
        <v>2</v>
      </c>
      <c r="O4" s="1" t="s">
        <v>3</v>
      </c>
      <c r="P4" s="1" t="s">
        <v>4</v>
      </c>
    </row>
    <row r="5" spans="1:16" ht="20.25" customHeight="1" x14ac:dyDescent="0.35">
      <c r="A5" s="230" t="s">
        <v>5</v>
      </c>
      <c r="B5" s="231">
        <v>111100</v>
      </c>
      <c r="C5" s="232"/>
      <c r="D5" s="232"/>
      <c r="E5" s="230" t="s">
        <v>5</v>
      </c>
      <c r="F5" s="231">
        <v>111100</v>
      </c>
      <c r="G5" s="232"/>
      <c r="H5" s="232"/>
      <c r="I5" s="230" t="s">
        <v>5</v>
      </c>
      <c r="J5" s="231">
        <v>111100</v>
      </c>
      <c r="K5" s="232"/>
      <c r="L5" s="232"/>
      <c r="M5" s="230" t="s">
        <v>5</v>
      </c>
      <c r="N5" s="231">
        <v>111100</v>
      </c>
      <c r="O5" s="232"/>
      <c r="P5" s="232"/>
    </row>
    <row r="6" spans="1:16" ht="20.25" customHeight="1" x14ac:dyDescent="0.35">
      <c r="A6" s="233" t="s">
        <v>312</v>
      </c>
      <c r="B6" s="234">
        <v>110201</v>
      </c>
      <c r="C6" s="232">
        <v>17527108.050000001</v>
      </c>
      <c r="D6" s="232"/>
      <c r="E6" s="233" t="s">
        <v>312</v>
      </c>
      <c r="F6" s="234">
        <v>110201</v>
      </c>
      <c r="G6" s="232">
        <f>'[1]หมายเหตุ 3-4 งบทดลอง'!G10</f>
        <v>17209958.120000001</v>
      </c>
      <c r="H6" s="232"/>
      <c r="I6" s="233" t="s">
        <v>312</v>
      </c>
      <c r="J6" s="234">
        <v>110201</v>
      </c>
      <c r="K6" s="232">
        <v>15607550.289999999</v>
      </c>
      <c r="L6" s="232"/>
      <c r="M6" s="233" t="s">
        <v>312</v>
      </c>
      <c r="N6" s="234">
        <v>110201</v>
      </c>
      <c r="O6" s="232">
        <v>18530857.530000001</v>
      </c>
      <c r="P6" s="232"/>
    </row>
    <row r="7" spans="1:16" ht="20.25" customHeight="1" x14ac:dyDescent="0.35">
      <c r="A7" s="233" t="s">
        <v>324</v>
      </c>
      <c r="B7" s="234">
        <v>110201</v>
      </c>
      <c r="C7" s="232">
        <v>2336289.58</v>
      </c>
      <c r="D7" s="232"/>
      <c r="E7" s="233" t="s">
        <v>324</v>
      </c>
      <c r="F7" s="234">
        <v>110201</v>
      </c>
      <c r="G7" s="232">
        <f>'[1]หมายเหตุ 3-4 งบทดลอง'!G18</f>
        <v>2363156.91</v>
      </c>
      <c r="H7" s="232"/>
      <c r="I7" s="233" t="s">
        <v>324</v>
      </c>
      <c r="J7" s="234">
        <v>110201</v>
      </c>
      <c r="K7" s="232">
        <f>'หมายเหตุ 3-4 งบทดลอง'!G18</f>
        <v>2363156.91</v>
      </c>
      <c r="L7" s="232"/>
      <c r="M7" s="233" t="s">
        <v>324</v>
      </c>
      <c r="N7" s="234">
        <v>110201</v>
      </c>
      <c r="O7" s="232">
        <v>2363156.91</v>
      </c>
      <c r="P7" s="232"/>
    </row>
    <row r="8" spans="1:16" ht="20.25" customHeight="1" x14ac:dyDescent="0.35">
      <c r="A8" s="233" t="s">
        <v>225</v>
      </c>
      <c r="B8" s="234">
        <v>110202</v>
      </c>
      <c r="C8" s="232"/>
      <c r="D8" s="232"/>
      <c r="E8" s="233" t="s">
        <v>225</v>
      </c>
      <c r="F8" s="234">
        <v>110202</v>
      </c>
      <c r="G8" s="232"/>
      <c r="H8" s="232"/>
      <c r="I8" s="233" t="s">
        <v>225</v>
      </c>
      <c r="J8" s="234">
        <v>110202</v>
      </c>
      <c r="K8" s="232"/>
      <c r="L8" s="232"/>
      <c r="M8" s="233" t="s">
        <v>225</v>
      </c>
      <c r="N8" s="234">
        <v>110202</v>
      </c>
      <c r="O8" s="232">
        <v>0</v>
      </c>
      <c r="P8" s="232"/>
    </row>
    <row r="9" spans="1:16" ht="20.25" customHeight="1" x14ac:dyDescent="0.35">
      <c r="A9" s="233" t="s">
        <v>6</v>
      </c>
      <c r="B9" s="236" t="s">
        <v>196</v>
      </c>
      <c r="C9" s="232">
        <v>480000</v>
      </c>
      <c r="D9" s="232"/>
      <c r="E9" s="233" t="s">
        <v>6</v>
      </c>
      <c r="F9" s="236" t="s">
        <v>196</v>
      </c>
      <c r="G9" s="232">
        <v>480000</v>
      </c>
      <c r="H9" s="232"/>
      <c r="I9" s="233" t="s">
        <v>6</v>
      </c>
      <c r="J9" s="236" t="s">
        <v>196</v>
      </c>
      <c r="K9" s="232">
        <v>480000</v>
      </c>
      <c r="L9" s="232"/>
      <c r="M9" s="233" t="s">
        <v>6</v>
      </c>
      <c r="N9" s="236" t="s">
        <v>196</v>
      </c>
      <c r="O9" s="232">
        <v>480000</v>
      </c>
      <c r="P9" s="232"/>
    </row>
    <row r="10" spans="1:16" ht="20.25" customHeight="1" x14ac:dyDescent="0.35">
      <c r="A10" s="233" t="s">
        <v>292</v>
      </c>
      <c r="B10" s="236" t="s">
        <v>318</v>
      </c>
      <c r="C10" s="232">
        <v>0</v>
      </c>
      <c r="D10" s="232"/>
      <c r="E10" s="233" t="s">
        <v>292</v>
      </c>
      <c r="F10" s="236" t="s">
        <v>318</v>
      </c>
      <c r="G10" s="232">
        <v>0</v>
      </c>
      <c r="H10" s="232"/>
      <c r="I10" s="233" t="s">
        <v>292</v>
      </c>
      <c r="J10" s="236" t="s">
        <v>318</v>
      </c>
      <c r="K10" s="232">
        <v>0</v>
      </c>
      <c r="L10" s="232"/>
      <c r="M10" s="233" t="s">
        <v>292</v>
      </c>
      <c r="N10" s="236" t="s">
        <v>318</v>
      </c>
      <c r="O10" s="232">
        <v>0</v>
      </c>
      <c r="P10" s="232"/>
    </row>
    <row r="11" spans="1:16" ht="20.25" customHeight="1" x14ac:dyDescent="0.35">
      <c r="A11" s="233" t="s">
        <v>7</v>
      </c>
      <c r="B11" s="236"/>
      <c r="C11" s="232">
        <v>0</v>
      </c>
      <c r="D11" s="232"/>
      <c r="E11" s="233" t="s">
        <v>7</v>
      </c>
      <c r="F11" s="236"/>
      <c r="G11" s="232">
        <v>1860</v>
      </c>
      <c r="H11" s="232"/>
      <c r="I11" s="233" t="s">
        <v>7</v>
      </c>
      <c r="J11" s="236"/>
      <c r="K11" s="232">
        <v>25200</v>
      </c>
      <c r="L11" s="232"/>
      <c r="M11" s="233" t="s">
        <v>7</v>
      </c>
      <c r="N11" s="236"/>
      <c r="O11" s="232">
        <v>0</v>
      </c>
      <c r="P11" s="232"/>
    </row>
    <row r="12" spans="1:16" ht="20.25" customHeight="1" x14ac:dyDescent="0.35">
      <c r="A12" s="233" t="s">
        <v>224</v>
      </c>
      <c r="B12" s="236"/>
      <c r="C12" s="232">
        <v>0</v>
      </c>
      <c r="D12" s="232"/>
      <c r="E12" s="233" t="s">
        <v>224</v>
      </c>
      <c r="F12" s="236"/>
      <c r="G12" s="232">
        <v>0</v>
      </c>
      <c r="H12" s="232"/>
      <c r="I12" s="233" t="s">
        <v>224</v>
      </c>
      <c r="J12" s="236"/>
      <c r="K12" s="232">
        <v>0</v>
      </c>
      <c r="L12" s="232"/>
      <c r="M12" s="233" t="s">
        <v>224</v>
      </c>
      <c r="N12" s="236"/>
      <c r="O12" s="232">
        <v>0</v>
      </c>
      <c r="P12" s="232"/>
    </row>
    <row r="13" spans="1:16" ht="20.25" customHeight="1" x14ac:dyDescent="0.35">
      <c r="A13" s="233" t="s">
        <v>8</v>
      </c>
      <c r="B13" s="234">
        <v>511000</v>
      </c>
      <c r="C13" s="232">
        <v>742650</v>
      </c>
      <c r="D13" s="232"/>
      <c r="E13" s="233" t="s">
        <v>8</v>
      </c>
      <c r="F13" s="234">
        <v>511000</v>
      </c>
      <c r="G13" s="232">
        <f>742650+604212</f>
        <v>1346862</v>
      </c>
      <c r="H13" s="232"/>
      <c r="I13" s="233" t="s">
        <v>8</v>
      </c>
      <c r="J13" s="234">
        <v>511000</v>
      </c>
      <c r="K13" s="232">
        <f>G13+604112</f>
        <v>1950974</v>
      </c>
      <c r="L13" s="232"/>
      <c r="M13" s="233" t="s">
        <v>8</v>
      </c>
      <c r="N13" s="234">
        <v>511000</v>
      </c>
      <c r="O13" s="232">
        <f>K13+691618</f>
        <v>2642592</v>
      </c>
      <c r="P13" s="232"/>
    </row>
    <row r="14" spans="1:16" ht="20.25" customHeight="1" x14ac:dyDescent="0.35">
      <c r="A14" s="233" t="s">
        <v>229</v>
      </c>
      <c r="B14" s="234">
        <v>521000</v>
      </c>
      <c r="C14" s="232">
        <v>207060</v>
      </c>
      <c r="D14" s="232"/>
      <c r="E14" s="233" t="s">
        <v>229</v>
      </c>
      <c r="F14" s="234">
        <v>521000</v>
      </c>
      <c r="G14" s="232">
        <f>207060+207060</f>
        <v>414120</v>
      </c>
      <c r="H14" s="232"/>
      <c r="I14" s="233" t="s">
        <v>229</v>
      </c>
      <c r="J14" s="234">
        <v>521000</v>
      </c>
      <c r="K14" s="232">
        <f>207060+207060+207060</f>
        <v>621180</v>
      </c>
      <c r="L14" s="232"/>
      <c r="M14" s="233" t="s">
        <v>229</v>
      </c>
      <c r="N14" s="234">
        <v>521000</v>
      </c>
      <c r="O14" s="232">
        <f>207060+207060+207060+207060</f>
        <v>828240</v>
      </c>
      <c r="P14" s="232"/>
    </row>
    <row r="15" spans="1:16" ht="20.25" customHeight="1" x14ac:dyDescent="0.35">
      <c r="A15" s="233" t="s">
        <v>230</v>
      </c>
      <c r="B15" s="234">
        <v>521001</v>
      </c>
      <c r="C15" s="232">
        <v>658276</v>
      </c>
      <c r="D15" s="232"/>
      <c r="E15" s="233" t="s">
        <v>230</v>
      </c>
      <c r="F15" s="234">
        <v>521001</v>
      </c>
      <c r="G15" s="232">
        <v>1295362</v>
      </c>
      <c r="H15" s="232"/>
      <c r="I15" s="233" t="s">
        <v>230</v>
      </c>
      <c r="J15" s="234">
        <v>521001</v>
      </c>
      <c r="K15" s="232">
        <f>1295362+454400+18480+164206</f>
        <v>1932448</v>
      </c>
      <c r="L15" s="232"/>
      <c r="M15" s="233" t="s">
        <v>230</v>
      </c>
      <c r="N15" s="234">
        <v>521001</v>
      </c>
      <c r="O15" s="232">
        <f>1295362+454400+18480+164206+454400+18480+164206</f>
        <v>2569534</v>
      </c>
      <c r="P15" s="232"/>
    </row>
    <row r="16" spans="1:16" ht="20.25" customHeight="1" x14ac:dyDescent="0.35">
      <c r="A16" s="233" t="s">
        <v>11</v>
      </c>
      <c r="B16" s="234">
        <v>531000</v>
      </c>
      <c r="C16" s="232">
        <v>6000</v>
      </c>
      <c r="D16" s="232"/>
      <c r="E16" s="233" t="s">
        <v>11</v>
      </c>
      <c r="F16" s="234">
        <v>531000</v>
      </c>
      <c r="G16" s="232">
        <f>6000+17000</f>
        <v>23000</v>
      </c>
      <c r="H16" s="232"/>
      <c r="I16" s="233" t="s">
        <v>11</v>
      </c>
      <c r="J16" s="234">
        <v>531000</v>
      </c>
      <c r="K16" s="232">
        <f>G16+18500</f>
        <v>41500</v>
      </c>
      <c r="L16" s="232"/>
      <c r="M16" s="233" t="s">
        <v>11</v>
      </c>
      <c r="N16" s="234">
        <v>531000</v>
      </c>
      <c r="O16" s="232">
        <f>K16+12500</f>
        <v>54000</v>
      </c>
      <c r="P16" s="232"/>
    </row>
    <row r="17" spans="1:17" ht="20.25" customHeight="1" x14ac:dyDescent="0.35">
      <c r="A17" s="233" t="s">
        <v>12</v>
      </c>
      <c r="B17" s="234">
        <v>532000</v>
      </c>
      <c r="C17" s="232">
        <f>201000+34000</f>
        <v>235000</v>
      </c>
      <c r="D17" s="232"/>
      <c r="E17" s="233" t="s">
        <v>12</v>
      </c>
      <c r="F17" s="234">
        <v>532000</v>
      </c>
      <c r="G17" s="232">
        <f>C17+243668+7200</f>
        <v>485868</v>
      </c>
      <c r="H17" s="232"/>
      <c r="I17" s="233" t="s">
        <v>12</v>
      </c>
      <c r="J17" s="234">
        <v>532000</v>
      </c>
      <c r="K17" s="232">
        <f>G17+143532.94+11004+1860</f>
        <v>642264.93999999994</v>
      </c>
      <c r="L17" s="232"/>
      <c r="M17" s="233" t="s">
        <v>12</v>
      </c>
      <c r="N17" s="234">
        <v>532000</v>
      </c>
      <c r="O17" s="232">
        <f>K17+210755+25200</f>
        <v>878219.94</v>
      </c>
      <c r="P17" s="232"/>
    </row>
    <row r="18" spans="1:17" ht="20.25" customHeight="1" x14ac:dyDescent="0.35">
      <c r="A18" s="233" t="s">
        <v>13</v>
      </c>
      <c r="B18" s="234">
        <v>533000</v>
      </c>
      <c r="C18" s="232">
        <v>3000</v>
      </c>
      <c r="D18" s="232"/>
      <c r="E18" s="233" t="s">
        <v>13</v>
      </c>
      <c r="F18" s="234">
        <v>533000</v>
      </c>
      <c r="G18" s="232">
        <f>3000+26356</f>
        <v>29356</v>
      </c>
      <c r="H18" s="232"/>
      <c r="I18" s="233" t="s">
        <v>13</v>
      </c>
      <c r="J18" s="234">
        <v>533000</v>
      </c>
      <c r="K18" s="232">
        <f>G18+65984.48</f>
        <v>95340.479999999996</v>
      </c>
      <c r="L18" s="232"/>
      <c r="M18" s="233" t="s">
        <v>13</v>
      </c>
      <c r="N18" s="234">
        <v>533000</v>
      </c>
      <c r="O18" s="232">
        <f>K18+117797.12</f>
        <v>213137.59999999998</v>
      </c>
      <c r="P18" s="232"/>
    </row>
    <row r="19" spans="1:17" ht="20.25" customHeight="1" x14ac:dyDescent="0.35">
      <c r="A19" s="233" t="s">
        <v>14</v>
      </c>
      <c r="B19" s="234">
        <v>534000</v>
      </c>
      <c r="C19" s="232">
        <v>36399.96</v>
      </c>
      <c r="D19" s="232"/>
      <c r="E19" s="233" t="s">
        <v>14</v>
      </c>
      <c r="F19" s="234">
        <v>534000</v>
      </c>
      <c r="G19" s="232">
        <f>36399.96+36506.07</f>
        <v>72906.03</v>
      </c>
      <c r="H19" s="232"/>
      <c r="I19" s="233" t="s">
        <v>14</v>
      </c>
      <c r="J19" s="234">
        <v>534000</v>
      </c>
      <c r="K19" s="232">
        <f>G19+29400.91</f>
        <v>102306.94</v>
      </c>
      <c r="L19" s="232"/>
      <c r="M19" s="233" t="s">
        <v>14</v>
      </c>
      <c r="N19" s="234">
        <v>534000</v>
      </c>
      <c r="O19" s="232">
        <f>K19+36395.68</f>
        <v>138702.62</v>
      </c>
      <c r="P19" s="232"/>
    </row>
    <row r="20" spans="1:17" ht="20.25" customHeight="1" x14ac:dyDescent="0.35">
      <c r="A20" s="233" t="s">
        <v>15</v>
      </c>
      <c r="B20" s="234">
        <v>561000</v>
      </c>
      <c r="C20" s="232">
        <v>554000</v>
      </c>
      <c r="D20" s="232"/>
      <c r="E20" s="233" t="s">
        <v>15</v>
      </c>
      <c r="F20" s="234">
        <v>561000</v>
      </c>
      <c r="G20" s="232">
        <f>554000+5000</f>
        <v>559000</v>
      </c>
      <c r="H20" s="232"/>
      <c r="I20" s="233" t="s">
        <v>15</v>
      </c>
      <c r="J20" s="234">
        <v>561000</v>
      </c>
      <c r="K20" s="232">
        <f>554000+5000</f>
        <v>559000</v>
      </c>
      <c r="L20" s="232"/>
      <c r="M20" s="233" t="s">
        <v>15</v>
      </c>
      <c r="N20" s="234">
        <v>561000</v>
      </c>
      <c r="O20" s="232">
        <v>559000</v>
      </c>
      <c r="P20" s="232"/>
    </row>
    <row r="21" spans="1:17" ht="20.25" customHeight="1" x14ac:dyDescent="0.35">
      <c r="A21" s="233" t="s">
        <v>16</v>
      </c>
      <c r="B21" s="234">
        <v>541000</v>
      </c>
      <c r="C21" s="232">
        <v>0</v>
      </c>
      <c r="D21" s="232"/>
      <c r="E21" s="233" t="s">
        <v>16</v>
      </c>
      <c r="F21" s="234">
        <v>541000</v>
      </c>
      <c r="G21" s="232">
        <v>1700</v>
      </c>
      <c r="H21" s="232"/>
      <c r="I21" s="233" t="s">
        <v>16</v>
      </c>
      <c r="J21" s="234">
        <v>541000</v>
      </c>
      <c r="K21" s="232">
        <v>1700</v>
      </c>
      <c r="L21" s="232"/>
      <c r="M21" s="233" t="s">
        <v>16</v>
      </c>
      <c r="N21" s="234">
        <v>541000</v>
      </c>
      <c r="O21" s="232">
        <v>102300</v>
      </c>
      <c r="P21" s="232"/>
    </row>
    <row r="22" spans="1:17" ht="20.25" customHeight="1" x14ac:dyDescent="0.35">
      <c r="A22" s="233" t="s">
        <v>17</v>
      </c>
      <c r="B22" s="234">
        <v>542000</v>
      </c>
      <c r="C22" s="232">
        <v>0</v>
      </c>
      <c r="D22" s="232"/>
      <c r="E22" s="233" t="s">
        <v>17</v>
      </c>
      <c r="F22" s="234">
        <v>542000</v>
      </c>
      <c r="G22" s="232">
        <v>0</v>
      </c>
      <c r="H22" s="232"/>
      <c r="I22" s="233" t="s">
        <v>17</v>
      </c>
      <c r="J22" s="234">
        <v>542000</v>
      </c>
      <c r="K22" s="232">
        <v>0</v>
      </c>
      <c r="L22" s="232"/>
      <c r="M22" s="233" t="s">
        <v>17</v>
      </c>
      <c r="N22" s="234">
        <v>542000</v>
      </c>
      <c r="O22" s="232">
        <v>0</v>
      </c>
      <c r="P22" s="232"/>
    </row>
    <row r="23" spans="1:17" ht="20.25" customHeight="1" x14ac:dyDescent="0.35">
      <c r="A23" s="233" t="s">
        <v>18</v>
      </c>
      <c r="B23" s="234">
        <v>551000</v>
      </c>
      <c r="C23" s="232">
        <v>0</v>
      </c>
      <c r="D23" s="232"/>
      <c r="E23" s="233" t="s">
        <v>18</v>
      </c>
      <c r="F23" s="234">
        <v>551000</v>
      </c>
      <c r="G23" s="232">
        <v>0</v>
      </c>
      <c r="H23" s="232"/>
      <c r="I23" s="233" t="s">
        <v>18</v>
      </c>
      <c r="J23" s="234">
        <v>551000</v>
      </c>
      <c r="K23" s="232">
        <v>0</v>
      </c>
      <c r="L23" s="232"/>
      <c r="M23" s="233" t="s">
        <v>18</v>
      </c>
      <c r="N23" s="234">
        <v>551000</v>
      </c>
      <c r="O23" s="232">
        <v>0</v>
      </c>
      <c r="P23" s="232"/>
    </row>
    <row r="24" spans="1:17" ht="20.25" customHeight="1" x14ac:dyDescent="0.35">
      <c r="A24" s="233" t="s">
        <v>317</v>
      </c>
      <c r="B24" s="234"/>
      <c r="C24" s="232">
        <v>0</v>
      </c>
      <c r="D24" s="232"/>
      <c r="E24" s="233" t="s">
        <v>317</v>
      </c>
      <c r="F24" s="234"/>
      <c r="G24" s="232">
        <v>0</v>
      </c>
      <c r="H24" s="232"/>
      <c r="I24" s="233" t="s">
        <v>317</v>
      </c>
      <c r="J24" s="234"/>
      <c r="K24" s="232">
        <v>0</v>
      </c>
      <c r="L24" s="232"/>
      <c r="M24" s="233" t="s">
        <v>317</v>
      </c>
      <c r="N24" s="234"/>
      <c r="O24" s="232">
        <v>0</v>
      </c>
      <c r="P24" s="232"/>
    </row>
    <row r="25" spans="1:17" ht="20.25" customHeight="1" x14ac:dyDescent="0.35">
      <c r="A25" s="233" t="s">
        <v>226</v>
      </c>
      <c r="B25" s="236" t="s">
        <v>279</v>
      </c>
      <c r="C25" s="232"/>
      <c r="D25" s="232">
        <v>5628188.8600000003</v>
      </c>
      <c r="E25" s="233" t="s">
        <v>226</v>
      </c>
      <c r="F25" s="236" t="s">
        <v>279</v>
      </c>
      <c r="G25" s="232"/>
      <c r="H25" s="232">
        <v>7147215.8700000001</v>
      </c>
      <c r="I25" s="233" t="s">
        <v>226</v>
      </c>
      <c r="J25" s="236" t="s">
        <v>279</v>
      </c>
      <c r="K25" s="232"/>
      <c r="L25" s="232">
        <v>7959423.8300000001</v>
      </c>
      <c r="M25" s="233" t="s">
        <v>226</v>
      </c>
      <c r="N25" s="236" t="s">
        <v>279</v>
      </c>
      <c r="O25" s="232"/>
      <c r="P25" s="232">
        <v>12930080.390000001</v>
      </c>
    </row>
    <row r="26" spans="1:17" ht="20.25" customHeight="1" x14ac:dyDescent="0.35">
      <c r="A26" s="233" t="s">
        <v>338</v>
      </c>
      <c r="B26" s="236" t="s">
        <v>261</v>
      </c>
      <c r="C26" s="232"/>
      <c r="D26" s="232">
        <v>653418</v>
      </c>
      <c r="E26" s="233" t="s">
        <v>338</v>
      </c>
      <c r="F26" s="236" t="s">
        <v>261</v>
      </c>
      <c r="G26" s="232"/>
      <c r="H26" s="232">
        <v>653418</v>
      </c>
      <c r="I26" s="233" t="s">
        <v>338</v>
      </c>
      <c r="J26" s="236" t="s">
        <v>261</v>
      </c>
      <c r="K26" s="232"/>
      <c r="L26" s="232">
        <f>653418-613662</f>
        <v>39756</v>
      </c>
      <c r="M26" s="233" t="s">
        <v>338</v>
      </c>
      <c r="N26" s="236" t="s">
        <v>261</v>
      </c>
      <c r="O26" s="232"/>
      <c r="P26" s="232">
        <f>653418-613662</f>
        <v>39756</v>
      </c>
    </row>
    <row r="27" spans="1:17" ht="20.25" customHeight="1" x14ac:dyDescent="0.35">
      <c r="A27" s="233" t="s">
        <v>227</v>
      </c>
      <c r="B27" s="236" t="s">
        <v>278</v>
      </c>
      <c r="C27" s="232"/>
      <c r="D27" s="232">
        <v>1634598.93</v>
      </c>
      <c r="E27" s="233" t="s">
        <v>227</v>
      </c>
      <c r="F27" s="236" t="s">
        <v>278</v>
      </c>
      <c r="G27" s="232"/>
      <c r="H27" s="232">
        <f>'[1]หมายเหตุ 3-4 งบทดลอง'!G33</f>
        <v>1612937.39</v>
      </c>
      <c r="I27" s="233" t="s">
        <v>227</v>
      </c>
      <c r="J27" s="236" t="s">
        <v>278</v>
      </c>
      <c r="K27" s="232"/>
      <c r="L27" s="232">
        <v>1553863.93</v>
      </c>
      <c r="M27" s="233" t="s">
        <v>227</v>
      </c>
      <c r="N27" s="236" t="s">
        <v>278</v>
      </c>
      <c r="O27" s="232"/>
      <c r="P27" s="232">
        <v>1520326.41</v>
      </c>
    </row>
    <row r="28" spans="1:17" ht="20.25" customHeight="1" x14ac:dyDescent="0.35">
      <c r="A28" s="233" t="s">
        <v>19</v>
      </c>
      <c r="B28" s="236" t="s">
        <v>280</v>
      </c>
      <c r="C28" s="232"/>
      <c r="D28" s="232">
        <f>6497454.7+500</f>
        <v>6497954.7000000002</v>
      </c>
      <c r="E28" s="233" t="s">
        <v>19</v>
      </c>
      <c r="F28" s="236" t="s">
        <v>280</v>
      </c>
      <c r="G28" s="232"/>
      <c r="H28" s="232">
        <f>6497454.7+500</f>
        <v>6497954.7000000002</v>
      </c>
      <c r="I28" s="233" t="s">
        <v>19</v>
      </c>
      <c r="J28" s="236" t="s">
        <v>280</v>
      </c>
      <c r="K28" s="232"/>
      <c r="L28" s="232">
        <f>6497454.7+500</f>
        <v>6497954.7000000002</v>
      </c>
      <c r="M28" s="233" t="s">
        <v>19</v>
      </c>
      <c r="N28" s="236" t="s">
        <v>280</v>
      </c>
      <c r="O28" s="232"/>
      <c r="P28" s="232">
        <f>6497454.7+500</f>
        <v>6497954.7000000002</v>
      </c>
    </row>
    <row r="29" spans="1:17" ht="20.25" customHeight="1" x14ac:dyDescent="0.35">
      <c r="A29" s="237" t="s">
        <v>228</v>
      </c>
      <c r="B29" s="236" t="s">
        <v>350</v>
      </c>
      <c r="C29" s="232"/>
      <c r="D29" s="232">
        <v>8371623.0999999996</v>
      </c>
      <c r="E29" s="502" t="s">
        <v>228</v>
      </c>
      <c r="F29" s="503" t="s">
        <v>350</v>
      </c>
      <c r="G29" s="232"/>
      <c r="H29" s="232">
        <v>8371623.0999999996</v>
      </c>
      <c r="I29" s="502" t="s">
        <v>228</v>
      </c>
      <c r="J29" s="503" t="s">
        <v>350</v>
      </c>
      <c r="K29" s="232"/>
      <c r="L29" s="232">
        <v>8371623.0999999996</v>
      </c>
      <c r="M29" s="502" t="s">
        <v>228</v>
      </c>
      <c r="N29" s="503" t="s">
        <v>350</v>
      </c>
      <c r="O29" s="232"/>
      <c r="P29" s="232">
        <v>8371623.0999999996</v>
      </c>
    </row>
    <row r="30" spans="1:17" ht="20.25" customHeight="1" thickBot="1" x14ac:dyDescent="0.4">
      <c r="A30" s="238"/>
      <c r="B30" s="238"/>
      <c r="C30" s="239">
        <f>SUM(C6:C29)</f>
        <v>22785783.590000004</v>
      </c>
      <c r="D30" s="239">
        <f>SUM(D23:D29)</f>
        <v>22785783.59</v>
      </c>
      <c r="E30" s="238"/>
      <c r="F30" s="238"/>
      <c r="G30" s="239">
        <f>SUM(G6:G29)</f>
        <v>24283149.060000002</v>
      </c>
      <c r="H30" s="239">
        <f>SUM(H23:H29)</f>
        <v>24283149.060000002</v>
      </c>
      <c r="I30" s="238"/>
      <c r="J30" s="238"/>
      <c r="K30" s="239">
        <f>SUM(K6:K29)</f>
        <v>24422621.560000002</v>
      </c>
      <c r="L30" s="239">
        <f>SUM(L23:L29)</f>
        <v>24422621.560000002</v>
      </c>
      <c r="M30" s="238"/>
      <c r="N30" s="238"/>
      <c r="O30" s="239">
        <f>SUM(O6:O29)</f>
        <v>29359740.600000005</v>
      </c>
      <c r="P30" s="239">
        <f>SUM(P23:P29)</f>
        <v>29359740.600000001</v>
      </c>
      <c r="Q30" s="79">
        <f>O30-P30</f>
        <v>0</v>
      </c>
    </row>
    <row r="31" spans="1:17" ht="20.25" customHeight="1" thickTop="1" x14ac:dyDescent="0.45">
      <c r="A31" s="80"/>
      <c r="B31" s="80"/>
      <c r="C31" s="81"/>
      <c r="D31" s="81"/>
      <c r="E31" s="80"/>
      <c r="F31" s="80"/>
      <c r="G31" s="81"/>
      <c r="H31" s="81"/>
      <c r="I31" s="80"/>
      <c r="J31" s="80"/>
      <c r="K31" s="81"/>
      <c r="L31" s="81"/>
      <c r="M31" s="80"/>
      <c r="N31" s="80"/>
      <c r="O31" s="81"/>
      <c r="P31" s="81"/>
    </row>
    <row r="32" spans="1:17" ht="20.25" customHeight="1" x14ac:dyDescent="0.35">
      <c r="A32" s="240" t="s">
        <v>368</v>
      </c>
      <c r="B32" s="240"/>
      <c r="C32" s="240"/>
      <c r="D32" s="240"/>
      <c r="E32" s="240" t="s">
        <v>368</v>
      </c>
      <c r="F32" s="240"/>
      <c r="G32" s="240"/>
      <c r="H32" s="240"/>
      <c r="I32" s="240" t="s">
        <v>368</v>
      </c>
      <c r="J32" s="240"/>
      <c r="K32" s="240"/>
      <c r="L32" s="240"/>
      <c r="M32" s="240" t="s">
        <v>368</v>
      </c>
      <c r="N32" s="240"/>
      <c r="O32" s="240"/>
      <c r="P32" s="240"/>
    </row>
    <row r="33" spans="1:16" ht="20.25" customHeight="1" x14ac:dyDescent="0.35">
      <c r="A33" s="597" t="s">
        <v>367</v>
      </c>
      <c r="B33" s="597"/>
      <c r="C33" s="597"/>
      <c r="D33" s="597"/>
      <c r="E33" s="597" t="s">
        <v>367</v>
      </c>
      <c r="F33" s="597"/>
      <c r="G33" s="597"/>
      <c r="H33" s="597"/>
      <c r="I33" s="597" t="s">
        <v>367</v>
      </c>
      <c r="J33" s="597"/>
      <c r="K33" s="597"/>
      <c r="L33" s="597"/>
      <c r="M33" s="597" t="s">
        <v>367</v>
      </c>
      <c r="N33" s="597"/>
      <c r="O33" s="597"/>
      <c r="P33" s="597"/>
    </row>
    <row r="34" spans="1:16" ht="20.25" customHeight="1" x14ac:dyDescent="0.35">
      <c r="A34" s="241" t="s">
        <v>369</v>
      </c>
      <c r="B34" s="241"/>
      <c r="C34" s="242"/>
      <c r="D34" s="242"/>
      <c r="E34" s="241" t="s">
        <v>369</v>
      </c>
      <c r="F34" s="241"/>
      <c r="G34" s="242"/>
      <c r="H34" s="242"/>
      <c r="I34" s="241" t="s">
        <v>369</v>
      </c>
      <c r="J34" s="241"/>
      <c r="K34" s="242"/>
      <c r="L34" s="242"/>
      <c r="M34" s="241" t="s">
        <v>369</v>
      </c>
      <c r="N34" s="241"/>
      <c r="O34" s="242"/>
      <c r="P34" s="242"/>
    </row>
    <row r="35" spans="1:16" x14ac:dyDescent="0.35">
      <c r="A35" s="243"/>
      <c r="B35" s="244"/>
      <c r="C35" s="244"/>
      <c r="D35" s="244"/>
      <c r="E35" s="243"/>
      <c r="F35" s="244"/>
      <c r="G35" s="244"/>
      <c r="H35" s="244"/>
      <c r="I35" s="243"/>
      <c r="J35" s="244"/>
      <c r="K35" s="244"/>
      <c r="L35" s="244"/>
      <c r="M35" s="243"/>
      <c r="N35" s="244"/>
      <c r="O35" s="244"/>
      <c r="P35" s="244"/>
    </row>
  </sheetData>
  <mergeCells count="16">
    <mergeCell ref="M1:P1"/>
    <mergeCell ref="M2:P2"/>
    <mergeCell ref="M3:P3"/>
    <mergeCell ref="M33:P33"/>
    <mergeCell ref="A1:D1"/>
    <mergeCell ref="A2:D2"/>
    <mergeCell ref="A3:D3"/>
    <mergeCell ref="A33:D33"/>
    <mergeCell ref="I1:L1"/>
    <mergeCell ref="I2:L2"/>
    <mergeCell ref="I3:L3"/>
    <mergeCell ref="I33:L33"/>
    <mergeCell ref="E1:H1"/>
    <mergeCell ref="E2:H2"/>
    <mergeCell ref="E3:H3"/>
    <mergeCell ref="E33:H33"/>
  </mergeCells>
  <pageMargins left="0.87" right="0.11811023622047245" top="0.39370078740157483" bottom="0.15748031496062992" header="0.31496062992125984" footer="0.31496062992125984"/>
  <pageSetup paperSize="9" scale="90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2"/>
  <sheetViews>
    <sheetView view="pageBreakPreview" topLeftCell="A79" zoomScaleNormal="100" zoomScaleSheetLayoutView="100" workbookViewId="0">
      <selection activeCell="J91" sqref="J91"/>
    </sheetView>
  </sheetViews>
  <sheetFormatPr defaultRowHeight="16.5" x14ac:dyDescent="0.35"/>
  <cols>
    <col min="1" max="1" width="5.25" style="82" customWidth="1"/>
    <col min="2" max="2" width="6.125" style="82" customWidth="1"/>
    <col min="3" max="3" width="37.625" style="82" customWidth="1"/>
    <col min="4" max="4" width="9" style="82"/>
    <col min="5" max="6" width="13.375" style="82" customWidth="1"/>
    <col min="7" max="16384" width="9" style="82"/>
  </cols>
  <sheetData>
    <row r="1" spans="1:8" ht="23.25" x14ac:dyDescent="0.5">
      <c r="A1" s="83"/>
      <c r="B1" s="83"/>
      <c r="C1" s="83"/>
      <c r="D1" s="83"/>
      <c r="E1" s="94"/>
      <c r="F1" s="165" t="s">
        <v>430</v>
      </c>
    </row>
    <row r="2" spans="1:8" ht="29.25" x14ac:dyDescent="0.6">
      <c r="A2" s="653" t="s">
        <v>123</v>
      </c>
      <c r="B2" s="653"/>
      <c r="C2" s="653"/>
      <c r="D2" s="653"/>
      <c r="E2" s="94"/>
      <c r="F2" s="166" t="s">
        <v>581</v>
      </c>
    </row>
    <row r="3" spans="1:8" ht="23.25" x14ac:dyDescent="0.5">
      <c r="A3" s="92"/>
      <c r="B3" s="92"/>
      <c r="C3" s="92"/>
      <c r="D3" s="83"/>
      <c r="E3" s="83"/>
      <c r="F3" s="83"/>
    </row>
    <row r="4" spans="1:8" ht="23.25" x14ac:dyDescent="0.35">
      <c r="A4" s="654" t="s">
        <v>27</v>
      </c>
      <c r="B4" s="655"/>
      <c r="C4" s="656"/>
      <c r="D4" s="95" t="s">
        <v>2</v>
      </c>
      <c r="E4" s="167" t="s">
        <v>124</v>
      </c>
      <c r="F4" s="95" t="s">
        <v>125</v>
      </c>
    </row>
    <row r="5" spans="1:8" ht="21.75" x14ac:dyDescent="0.45">
      <c r="A5" s="138" t="s">
        <v>126</v>
      </c>
      <c r="B5" s="80" t="s">
        <v>127</v>
      </c>
      <c r="C5" s="80"/>
      <c r="D5" s="168" t="s">
        <v>128</v>
      </c>
      <c r="E5" s="169">
        <v>2046749.32</v>
      </c>
      <c r="F5" s="89"/>
      <c r="H5" s="82" t="s">
        <v>320</v>
      </c>
    </row>
    <row r="6" spans="1:8" ht="21.75" x14ac:dyDescent="0.45">
      <c r="A6" s="138"/>
      <c r="B6" s="80" t="s">
        <v>131</v>
      </c>
      <c r="C6" s="80"/>
      <c r="D6" s="168"/>
      <c r="E6" s="88"/>
      <c r="F6" s="89"/>
    </row>
    <row r="7" spans="1:8" ht="21.75" x14ac:dyDescent="0.45">
      <c r="A7" s="138"/>
      <c r="B7" s="80" t="s">
        <v>129</v>
      </c>
      <c r="C7" s="80"/>
      <c r="D7" s="168" t="s">
        <v>128</v>
      </c>
      <c r="E7" s="170"/>
      <c r="F7" s="171">
        <f>E5</f>
        <v>2046749.32</v>
      </c>
    </row>
    <row r="8" spans="1:8" ht="21.75" x14ac:dyDescent="0.45">
      <c r="A8" s="138"/>
      <c r="C8" s="80" t="s">
        <v>374</v>
      </c>
      <c r="D8" s="90"/>
      <c r="E8" s="170"/>
      <c r="F8" s="170"/>
    </row>
    <row r="9" spans="1:8" ht="21.75" x14ac:dyDescent="0.45">
      <c r="A9" s="138"/>
      <c r="C9" s="80"/>
      <c r="D9" s="90"/>
      <c r="E9" s="170"/>
      <c r="F9" s="170"/>
    </row>
    <row r="10" spans="1:8" ht="21.75" x14ac:dyDescent="0.45">
      <c r="A10" s="138"/>
      <c r="B10" s="80"/>
      <c r="C10" s="80"/>
      <c r="D10" s="90"/>
      <c r="E10" s="170"/>
      <c r="F10" s="170"/>
    </row>
    <row r="11" spans="1:8" ht="21.75" x14ac:dyDescent="0.45">
      <c r="A11" s="138"/>
      <c r="B11" s="80"/>
      <c r="C11" s="80"/>
      <c r="D11" s="90"/>
      <c r="E11" s="170"/>
      <c r="F11" s="170"/>
    </row>
    <row r="12" spans="1:8" ht="21.75" x14ac:dyDescent="0.45">
      <c r="A12" s="138"/>
      <c r="B12" s="80"/>
      <c r="C12" s="80"/>
      <c r="D12" s="90"/>
      <c r="E12" s="170"/>
      <c r="F12" s="170"/>
    </row>
    <row r="13" spans="1:8" ht="21.75" x14ac:dyDescent="0.45">
      <c r="A13" s="138"/>
      <c r="B13" s="80"/>
      <c r="C13" s="80"/>
      <c r="D13" s="90"/>
      <c r="E13" s="170"/>
      <c r="F13" s="170"/>
    </row>
    <row r="14" spans="1:8" ht="21.75" x14ac:dyDescent="0.45">
      <c r="A14" s="138"/>
      <c r="B14" s="80"/>
      <c r="C14" s="80"/>
      <c r="D14" s="90"/>
      <c r="E14" s="170"/>
      <c r="F14" s="170"/>
    </row>
    <row r="15" spans="1:8" ht="21.75" x14ac:dyDescent="0.45">
      <c r="A15" s="138"/>
      <c r="B15" s="80"/>
      <c r="C15" s="80"/>
      <c r="D15" s="90"/>
      <c r="E15" s="170"/>
      <c r="F15" s="170"/>
    </row>
    <row r="16" spans="1:8" ht="21.75" x14ac:dyDescent="0.45">
      <c r="A16" s="138"/>
      <c r="B16" s="80"/>
      <c r="C16" s="80"/>
      <c r="D16" s="90"/>
      <c r="E16" s="170"/>
      <c r="F16" s="170"/>
    </row>
    <row r="17" spans="1:10" ht="21.75" x14ac:dyDescent="0.45">
      <c r="A17" s="138"/>
      <c r="B17" s="80"/>
      <c r="C17" s="80"/>
      <c r="D17" s="90"/>
      <c r="E17" s="170"/>
      <c r="F17" s="170"/>
    </row>
    <row r="18" spans="1:10" ht="21.75" x14ac:dyDescent="0.45">
      <c r="A18" s="138"/>
      <c r="B18" s="80"/>
      <c r="C18" s="80"/>
      <c r="D18" s="90"/>
      <c r="E18" s="170"/>
      <c r="F18" s="170"/>
    </row>
    <row r="19" spans="1:10" ht="21.75" x14ac:dyDescent="0.45">
      <c r="A19" s="657" t="s">
        <v>49</v>
      </c>
      <c r="B19" s="657"/>
      <c r="C19" s="657"/>
      <c r="D19" s="657"/>
      <c r="E19" s="172">
        <f>SUM(E5:E18)</f>
        <v>2046749.32</v>
      </c>
      <c r="F19" s="172">
        <f>SUM(F5:F18)</f>
        <v>2046749.32</v>
      </c>
    </row>
    <row r="20" spans="1:10" ht="23.25" x14ac:dyDescent="0.5">
      <c r="A20" s="173" t="s">
        <v>399</v>
      </c>
      <c r="B20" s="174"/>
      <c r="C20" s="92"/>
      <c r="D20" s="83"/>
      <c r="E20" s="73"/>
      <c r="F20" s="175"/>
    </row>
    <row r="21" spans="1:10" ht="21" x14ac:dyDescent="0.45">
      <c r="A21" s="176"/>
      <c r="B21" s="177"/>
      <c r="C21" s="177"/>
      <c r="D21" s="177"/>
      <c r="E21" s="177"/>
      <c r="F21" s="178"/>
    </row>
    <row r="22" spans="1:10" ht="12.75" customHeight="1" x14ac:dyDescent="0.5">
      <c r="D22" s="652"/>
      <c r="E22" s="652"/>
      <c r="F22" s="652"/>
    </row>
    <row r="23" spans="1:10" ht="21" x14ac:dyDescent="0.45">
      <c r="D23" s="73"/>
      <c r="E23" s="73" t="s">
        <v>290</v>
      </c>
      <c r="F23" s="73" t="s">
        <v>94</v>
      </c>
    </row>
    <row r="24" spans="1:10" ht="23.25" x14ac:dyDescent="0.5">
      <c r="D24" s="643" t="s">
        <v>326</v>
      </c>
      <c r="E24" s="643"/>
      <c r="F24" s="643"/>
    </row>
    <row r="25" spans="1:10" ht="23.25" x14ac:dyDescent="0.5">
      <c r="D25" s="643" t="s">
        <v>343</v>
      </c>
      <c r="E25" s="643"/>
      <c r="F25" s="643"/>
    </row>
    <row r="26" spans="1:10" ht="12" customHeight="1" x14ac:dyDescent="0.5">
      <c r="D26" s="101"/>
      <c r="E26" s="101"/>
      <c r="F26" s="101"/>
      <c r="J26" s="82" t="s">
        <v>320</v>
      </c>
    </row>
    <row r="27" spans="1:10" ht="23.25" x14ac:dyDescent="0.5">
      <c r="A27" s="85"/>
      <c r="B27" s="85"/>
      <c r="C27" s="85"/>
      <c r="D27" s="652" t="s">
        <v>289</v>
      </c>
      <c r="E27" s="652"/>
      <c r="F27" s="652"/>
    </row>
    <row r="28" spans="1:10" ht="7.5" customHeight="1" x14ac:dyDescent="0.45">
      <c r="D28" s="73"/>
      <c r="E28" s="73"/>
      <c r="F28" s="73"/>
    </row>
    <row r="29" spans="1:10" ht="21" x14ac:dyDescent="0.45">
      <c r="D29" s="73"/>
      <c r="E29" s="73" t="s">
        <v>291</v>
      </c>
      <c r="F29" s="73"/>
    </row>
    <row r="30" spans="1:10" ht="23.25" x14ac:dyDescent="0.5">
      <c r="D30" s="643" t="s">
        <v>130</v>
      </c>
      <c r="E30" s="643"/>
      <c r="F30" s="643"/>
    </row>
    <row r="31" spans="1:10" ht="23.25" customHeight="1" x14ac:dyDescent="0.5">
      <c r="D31" s="643" t="s">
        <v>325</v>
      </c>
      <c r="E31" s="643"/>
      <c r="F31" s="643"/>
    </row>
    <row r="32" spans="1:10" ht="23.25" x14ac:dyDescent="0.5">
      <c r="A32" s="83"/>
      <c r="B32" s="83"/>
      <c r="C32" s="83"/>
      <c r="D32" s="83"/>
      <c r="E32" s="94"/>
      <c r="F32" s="165" t="s">
        <v>465</v>
      </c>
    </row>
    <row r="33" spans="1:6" ht="29.25" x14ac:dyDescent="0.6">
      <c r="A33" s="653" t="s">
        <v>123</v>
      </c>
      <c r="B33" s="653"/>
      <c r="C33" s="653"/>
      <c r="D33" s="653"/>
      <c r="E33" s="94"/>
      <c r="F33" s="165" t="s">
        <v>582</v>
      </c>
    </row>
    <row r="34" spans="1:6" ht="23.25" x14ac:dyDescent="0.5">
      <c r="A34" s="92" t="s">
        <v>386</v>
      </c>
      <c r="B34" s="92"/>
      <c r="C34" s="92"/>
      <c r="D34" s="83"/>
      <c r="E34" s="83"/>
      <c r="F34" s="83"/>
    </row>
    <row r="35" spans="1:6" ht="23.25" x14ac:dyDescent="0.35">
      <c r="A35" s="654" t="s">
        <v>27</v>
      </c>
      <c r="B35" s="655"/>
      <c r="C35" s="656"/>
      <c r="D35" s="95" t="s">
        <v>2</v>
      </c>
      <c r="E35" s="515" t="s">
        <v>124</v>
      </c>
      <c r="F35" s="95" t="s">
        <v>125</v>
      </c>
    </row>
    <row r="36" spans="1:6" ht="23.25" x14ac:dyDescent="0.5">
      <c r="A36" s="94" t="s">
        <v>583</v>
      </c>
      <c r="B36" s="94"/>
      <c r="C36" s="94"/>
      <c r="D36" s="168" t="s">
        <v>128</v>
      </c>
      <c r="E36" s="169">
        <v>25200</v>
      </c>
      <c r="F36" s="89"/>
    </row>
    <row r="37" spans="1:6" ht="23.25" x14ac:dyDescent="0.5">
      <c r="A37" s="94"/>
      <c r="B37" s="94"/>
      <c r="C37" s="94"/>
      <c r="D37" s="168"/>
      <c r="E37" s="88"/>
      <c r="F37" s="89"/>
    </row>
    <row r="38" spans="1:6" ht="23.25" x14ac:dyDescent="0.5">
      <c r="A38" s="94" t="s">
        <v>406</v>
      </c>
      <c r="B38" s="94"/>
      <c r="C38" s="94"/>
      <c r="D38" s="90"/>
      <c r="E38" s="170"/>
      <c r="F38" s="88">
        <f>E36+E37</f>
        <v>25200</v>
      </c>
    </row>
    <row r="39" spans="1:6" ht="23.25" x14ac:dyDescent="0.5">
      <c r="A39" s="94"/>
      <c r="B39" s="94"/>
      <c r="C39" s="94"/>
      <c r="D39" s="90"/>
      <c r="E39" s="170"/>
      <c r="F39" s="88"/>
    </row>
    <row r="40" spans="1:6" ht="23.25" x14ac:dyDescent="0.5">
      <c r="A40" s="138"/>
      <c r="C40" s="94"/>
      <c r="D40" s="90"/>
      <c r="E40" s="170"/>
      <c r="F40" s="88"/>
    </row>
    <row r="41" spans="1:6" ht="23.25" x14ac:dyDescent="0.5">
      <c r="A41" s="138"/>
      <c r="B41" s="80"/>
      <c r="C41" s="94"/>
      <c r="D41" s="90"/>
      <c r="E41" s="170"/>
      <c r="F41" s="88"/>
    </row>
    <row r="42" spans="1:6" ht="21.75" x14ac:dyDescent="0.45">
      <c r="A42" s="138"/>
      <c r="B42" s="80"/>
      <c r="C42" s="80"/>
      <c r="D42" s="90"/>
      <c r="E42" s="170"/>
      <c r="F42" s="170"/>
    </row>
    <row r="43" spans="1:6" ht="21.75" x14ac:dyDescent="0.45">
      <c r="A43" s="138"/>
      <c r="B43" s="80"/>
      <c r="C43" s="80"/>
      <c r="D43" s="90"/>
      <c r="E43" s="170"/>
      <c r="F43" s="170"/>
    </row>
    <row r="44" spans="1:6" ht="21.75" x14ac:dyDescent="0.45">
      <c r="A44" s="138"/>
      <c r="B44" s="80"/>
      <c r="C44" s="80"/>
      <c r="D44" s="90"/>
      <c r="E44" s="170"/>
      <c r="F44" s="170"/>
    </row>
    <row r="45" spans="1:6" ht="21.75" x14ac:dyDescent="0.45">
      <c r="A45" s="138"/>
      <c r="B45" s="80"/>
      <c r="C45" s="80"/>
      <c r="D45" s="90"/>
      <c r="E45" s="170"/>
      <c r="F45" s="170"/>
    </row>
    <row r="46" spans="1:6" ht="21.75" x14ac:dyDescent="0.45">
      <c r="A46" s="138"/>
      <c r="B46" s="80"/>
      <c r="C46" s="80"/>
      <c r="D46" s="90"/>
      <c r="E46" s="170"/>
      <c r="F46" s="170"/>
    </row>
    <row r="47" spans="1:6" ht="21.75" x14ac:dyDescent="0.45">
      <c r="A47" s="138"/>
      <c r="B47" s="80"/>
      <c r="C47" s="80"/>
      <c r="D47" s="90"/>
      <c r="E47" s="170"/>
      <c r="F47" s="170"/>
    </row>
    <row r="48" spans="1:6" ht="21.75" x14ac:dyDescent="0.45">
      <c r="A48" s="138"/>
      <c r="B48" s="80"/>
      <c r="C48" s="80"/>
      <c r="D48" s="90"/>
      <c r="E48" s="170"/>
      <c r="F48" s="170"/>
    </row>
    <row r="49" spans="1:6" ht="21.75" x14ac:dyDescent="0.45">
      <c r="A49" s="657" t="s">
        <v>49</v>
      </c>
      <c r="B49" s="657"/>
      <c r="C49" s="657"/>
      <c r="D49" s="657"/>
      <c r="E49" s="172">
        <f>SUM(E36:E48)</f>
        <v>25200</v>
      </c>
      <c r="F49" s="172">
        <f>SUM(F36:F48)</f>
        <v>25200</v>
      </c>
    </row>
    <row r="50" spans="1:6" ht="23.25" x14ac:dyDescent="0.5">
      <c r="A50" s="94" t="s">
        <v>584</v>
      </c>
      <c r="B50" s="94"/>
      <c r="C50" s="94"/>
      <c r="D50" s="133"/>
      <c r="E50" s="133"/>
      <c r="F50" s="179"/>
    </row>
    <row r="51" spans="1:6" ht="23.25" x14ac:dyDescent="0.5">
      <c r="A51" s="94"/>
      <c r="B51" s="94"/>
      <c r="C51" s="94"/>
      <c r="D51" s="73"/>
      <c r="E51" s="73"/>
      <c r="F51" s="175"/>
    </row>
    <row r="52" spans="1:6" ht="21" x14ac:dyDescent="0.45">
      <c r="A52" s="176"/>
      <c r="B52" s="177"/>
      <c r="C52" s="177"/>
      <c r="D52" s="177"/>
      <c r="E52" s="177"/>
      <c r="F52" s="178"/>
    </row>
    <row r="53" spans="1:6" ht="21" x14ac:dyDescent="0.45">
      <c r="D53" s="73"/>
      <c r="E53" s="73" t="s">
        <v>290</v>
      </c>
      <c r="F53" s="73" t="s">
        <v>94</v>
      </c>
    </row>
    <row r="54" spans="1:6" ht="23.25" x14ac:dyDescent="0.5">
      <c r="D54" s="643" t="s">
        <v>326</v>
      </c>
      <c r="E54" s="643"/>
      <c r="F54" s="643"/>
    </row>
    <row r="55" spans="1:6" ht="23.25" x14ac:dyDescent="0.5">
      <c r="D55" s="643" t="s">
        <v>343</v>
      </c>
      <c r="E55" s="643"/>
      <c r="F55" s="643"/>
    </row>
    <row r="56" spans="1:6" ht="9.75" customHeight="1" x14ac:dyDescent="0.5">
      <c r="D56" s="511"/>
      <c r="E56" s="511"/>
      <c r="F56" s="511"/>
    </row>
    <row r="57" spans="1:6" ht="23.25" x14ac:dyDescent="0.5">
      <c r="A57" s="85"/>
      <c r="B57" s="85"/>
      <c r="C57" s="85"/>
      <c r="D57" s="652" t="s">
        <v>289</v>
      </c>
      <c r="E57" s="652"/>
      <c r="F57" s="652"/>
    </row>
    <row r="58" spans="1:6" ht="14.25" customHeight="1" x14ac:dyDescent="0.45">
      <c r="D58" s="73"/>
      <c r="E58" s="73"/>
      <c r="F58" s="73"/>
    </row>
    <row r="59" spans="1:6" ht="21" x14ac:dyDescent="0.45">
      <c r="D59" s="73"/>
      <c r="E59" s="73" t="s">
        <v>291</v>
      </c>
      <c r="F59" s="73"/>
    </row>
    <row r="60" spans="1:6" ht="23.25" x14ac:dyDescent="0.5">
      <c r="D60" s="643" t="s">
        <v>130</v>
      </c>
      <c r="E60" s="643"/>
      <c r="F60" s="643"/>
    </row>
    <row r="61" spans="1:6" ht="23.25" x14ac:dyDescent="0.5">
      <c r="D61" s="643" t="s">
        <v>325</v>
      </c>
      <c r="E61" s="643"/>
      <c r="F61" s="643"/>
    </row>
    <row r="62" spans="1:6" ht="23.25" x14ac:dyDescent="0.5">
      <c r="A62" s="83"/>
      <c r="B62" s="83"/>
      <c r="C62" s="83"/>
      <c r="D62" s="83"/>
      <c r="E62" s="94"/>
      <c r="F62" s="166" t="s">
        <v>431</v>
      </c>
    </row>
    <row r="63" spans="1:6" ht="29.25" x14ac:dyDescent="0.6">
      <c r="A63" s="653" t="s">
        <v>123</v>
      </c>
      <c r="B63" s="653"/>
      <c r="C63" s="653"/>
      <c r="D63" s="653"/>
      <c r="E63" s="94"/>
      <c r="F63" s="165" t="s">
        <v>585</v>
      </c>
    </row>
    <row r="64" spans="1:6" ht="23.25" x14ac:dyDescent="0.5">
      <c r="A64" s="92" t="s">
        <v>386</v>
      </c>
      <c r="B64" s="92"/>
      <c r="C64" s="92"/>
      <c r="D64" s="83"/>
      <c r="E64" s="83"/>
      <c r="F64" s="83"/>
    </row>
    <row r="65" spans="1:6" ht="23.25" x14ac:dyDescent="0.35">
      <c r="A65" s="654" t="s">
        <v>27</v>
      </c>
      <c r="B65" s="655"/>
      <c r="C65" s="656"/>
      <c r="D65" s="95" t="s">
        <v>2</v>
      </c>
      <c r="E65" s="501" t="s">
        <v>124</v>
      </c>
      <c r="F65" s="95" t="s">
        <v>125</v>
      </c>
    </row>
    <row r="66" spans="1:6" ht="23.25" x14ac:dyDescent="0.5">
      <c r="A66" s="94" t="s">
        <v>387</v>
      </c>
      <c r="B66" s="94"/>
      <c r="C66" s="94"/>
      <c r="D66" s="168" t="s">
        <v>128</v>
      </c>
      <c r="E66" s="169">
        <v>3914249.78</v>
      </c>
      <c r="F66" s="89"/>
    </row>
    <row r="67" spans="1:6" ht="23.25" x14ac:dyDescent="0.5">
      <c r="A67" s="94" t="s">
        <v>388</v>
      </c>
      <c r="B67" s="94"/>
      <c r="C67" s="94"/>
      <c r="D67" s="168"/>
      <c r="E67" s="88"/>
      <c r="F67" s="89"/>
    </row>
    <row r="68" spans="1:6" ht="23.25" x14ac:dyDescent="0.5">
      <c r="A68" s="94" t="s">
        <v>389</v>
      </c>
      <c r="B68" s="94"/>
      <c r="C68" s="94"/>
      <c r="D68" s="90"/>
      <c r="E68" s="170"/>
      <c r="F68" s="88">
        <f>E66+E67</f>
        <v>3914249.78</v>
      </c>
    </row>
    <row r="69" spans="1:6" ht="23.25" x14ac:dyDescent="0.5">
      <c r="A69" s="94" t="s">
        <v>390</v>
      </c>
      <c r="B69" s="94"/>
      <c r="C69" s="94"/>
      <c r="D69" s="90"/>
      <c r="E69" s="170"/>
      <c r="F69" s="88"/>
    </row>
    <row r="70" spans="1:6" ht="23.25" x14ac:dyDescent="0.5">
      <c r="A70" s="138"/>
      <c r="C70" s="94"/>
      <c r="D70" s="90"/>
      <c r="E70" s="170"/>
      <c r="F70" s="88"/>
    </row>
    <row r="71" spans="1:6" ht="23.25" x14ac:dyDescent="0.5">
      <c r="A71" s="138"/>
      <c r="B71" s="80"/>
      <c r="C71" s="94"/>
      <c r="D71" s="90"/>
      <c r="E71" s="170"/>
      <c r="F71" s="88"/>
    </row>
    <row r="72" spans="1:6" ht="21.75" x14ac:dyDescent="0.45">
      <c r="A72" s="138"/>
      <c r="B72" s="80"/>
      <c r="C72" s="80"/>
      <c r="D72" s="90"/>
      <c r="E72" s="170"/>
      <c r="F72" s="170"/>
    </row>
    <row r="73" spans="1:6" ht="21.75" x14ac:dyDescent="0.45">
      <c r="A73" s="138"/>
      <c r="B73" s="80"/>
      <c r="C73" s="80"/>
      <c r="D73" s="90"/>
      <c r="E73" s="170"/>
      <c r="F73" s="170"/>
    </row>
    <row r="74" spans="1:6" ht="21.75" x14ac:dyDescent="0.45">
      <c r="A74" s="138"/>
      <c r="B74" s="80"/>
      <c r="C74" s="80"/>
      <c r="D74" s="90"/>
      <c r="E74" s="170"/>
      <c r="F74" s="170"/>
    </row>
    <row r="75" spans="1:6" ht="21.75" x14ac:dyDescent="0.45">
      <c r="A75" s="138"/>
      <c r="B75" s="80"/>
      <c r="C75" s="80"/>
      <c r="D75" s="90"/>
      <c r="E75" s="170"/>
      <c r="F75" s="170"/>
    </row>
    <row r="76" spans="1:6" ht="21.75" x14ac:dyDescent="0.45">
      <c r="A76" s="138"/>
      <c r="B76" s="80"/>
      <c r="C76" s="80"/>
      <c r="D76" s="90"/>
      <c r="E76" s="170"/>
      <c r="F76" s="170"/>
    </row>
    <row r="77" spans="1:6" ht="21.75" x14ac:dyDescent="0.45">
      <c r="A77" s="138"/>
      <c r="B77" s="80"/>
      <c r="C77" s="80"/>
      <c r="D77" s="90"/>
      <c r="E77" s="170"/>
      <c r="F77" s="170"/>
    </row>
    <row r="78" spans="1:6" ht="21.75" x14ac:dyDescent="0.45">
      <c r="A78" s="138"/>
      <c r="B78" s="80"/>
      <c r="C78" s="80"/>
      <c r="D78" s="90"/>
      <c r="E78" s="170"/>
      <c r="F78" s="170"/>
    </row>
    <row r="79" spans="1:6" ht="21.75" x14ac:dyDescent="0.45">
      <c r="A79" s="657" t="s">
        <v>49</v>
      </c>
      <c r="B79" s="657"/>
      <c r="C79" s="657"/>
      <c r="D79" s="657"/>
      <c r="E79" s="172">
        <f>SUM(E66:E78)</f>
        <v>3914249.78</v>
      </c>
      <c r="F79" s="172">
        <f>SUM(F66:F78)</f>
        <v>3914249.78</v>
      </c>
    </row>
    <row r="80" spans="1:6" ht="23.25" x14ac:dyDescent="0.5">
      <c r="A80" s="94" t="s">
        <v>391</v>
      </c>
      <c r="B80" s="94"/>
      <c r="C80" s="94"/>
      <c r="D80" s="133"/>
      <c r="E80" s="133"/>
      <c r="F80" s="179"/>
    </row>
    <row r="81" spans="1:6" ht="23.25" x14ac:dyDescent="0.5">
      <c r="A81" s="94" t="s">
        <v>392</v>
      </c>
      <c r="B81" s="94"/>
      <c r="C81" s="94"/>
      <c r="D81" s="73"/>
      <c r="E81" s="73"/>
      <c r="F81" s="175"/>
    </row>
    <row r="82" spans="1:6" ht="21" x14ac:dyDescent="0.45">
      <c r="A82" s="176"/>
      <c r="B82" s="177"/>
      <c r="C82" s="177"/>
      <c r="D82" s="177"/>
      <c r="E82" s="177"/>
      <c r="F82" s="178"/>
    </row>
    <row r="83" spans="1:6" ht="21" x14ac:dyDescent="0.45">
      <c r="D83" s="73"/>
      <c r="E83" s="73" t="s">
        <v>290</v>
      </c>
      <c r="F83" s="73" t="s">
        <v>94</v>
      </c>
    </row>
    <row r="84" spans="1:6" ht="23.25" x14ac:dyDescent="0.5">
      <c r="D84" s="643" t="s">
        <v>326</v>
      </c>
      <c r="E84" s="643"/>
      <c r="F84" s="643"/>
    </row>
    <row r="85" spans="1:6" ht="23.25" x14ac:dyDescent="0.5">
      <c r="D85" s="643" t="s">
        <v>343</v>
      </c>
      <c r="E85" s="643"/>
      <c r="F85" s="643"/>
    </row>
    <row r="86" spans="1:6" ht="11.25" customHeight="1" x14ac:dyDescent="0.5">
      <c r="D86" s="500"/>
      <c r="E86" s="500"/>
      <c r="F86" s="500"/>
    </row>
    <row r="87" spans="1:6" ht="23.25" x14ac:dyDescent="0.5">
      <c r="A87" s="85"/>
      <c r="B87" s="85"/>
      <c r="C87" s="85"/>
      <c r="D87" s="652" t="s">
        <v>289</v>
      </c>
      <c r="E87" s="652"/>
      <c r="F87" s="652"/>
    </row>
    <row r="88" spans="1:6" ht="14.25" customHeight="1" x14ac:dyDescent="0.45">
      <c r="D88" s="73"/>
      <c r="E88" s="73"/>
      <c r="F88" s="73"/>
    </row>
    <row r="89" spans="1:6" ht="21" x14ac:dyDescent="0.45">
      <c r="D89" s="73"/>
      <c r="E89" s="73" t="s">
        <v>291</v>
      </c>
      <c r="F89" s="73"/>
    </row>
    <row r="90" spans="1:6" ht="23.25" x14ac:dyDescent="0.5">
      <c r="D90" s="643" t="s">
        <v>130</v>
      </c>
      <c r="E90" s="643"/>
      <c r="F90" s="643"/>
    </row>
    <row r="91" spans="1:6" ht="23.25" x14ac:dyDescent="0.5">
      <c r="D91" s="643" t="s">
        <v>325</v>
      </c>
      <c r="E91" s="643"/>
      <c r="F91" s="643"/>
    </row>
    <row r="92" spans="1:6" ht="23.25" x14ac:dyDescent="0.5">
      <c r="A92" s="83"/>
      <c r="B92" s="83"/>
      <c r="C92" s="83"/>
      <c r="D92" s="83"/>
      <c r="E92" s="94"/>
      <c r="F92" s="166" t="s">
        <v>431</v>
      </c>
    </row>
    <row r="93" spans="1:6" ht="29.25" x14ac:dyDescent="0.6">
      <c r="A93" s="653" t="s">
        <v>123</v>
      </c>
      <c r="B93" s="653"/>
      <c r="C93" s="653"/>
      <c r="D93" s="653"/>
      <c r="E93" s="94"/>
      <c r="F93" s="165" t="s">
        <v>451</v>
      </c>
    </row>
    <row r="94" spans="1:6" ht="23.25" x14ac:dyDescent="0.5">
      <c r="A94" s="92" t="s">
        <v>386</v>
      </c>
      <c r="B94" s="92"/>
      <c r="C94" s="92"/>
      <c r="D94" s="83"/>
      <c r="E94" s="83"/>
      <c r="F94" s="83"/>
    </row>
    <row r="95" spans="1:6" ht="23.25" x14ac:dyDescent="0.35">
      <c r="A95" s="654" t="s">
        <v>27</v>
      </c>
      <c r="B95" s="655"/>
      <c r="C95" s="656"/>
      <c r="D95" s="95" t="s">
        <v>2</v>
      </c>
      <c r="E95" s="167" t="s">
        <v>124</v>
      </c>
      <c r="F95" s="95" t="s">
        <v>125</v>
      </c>
    </row>
    <row r="96" spans="1:6" ht="23.25" x14ac:dyDescent="0.5">
      <c r="A96" s="94" t="s">
        <v>387</v>
      </c>
      <c r="B96" s="94"/>
      <c r="C96" s="94"/>
      <c r="D96" s="168" t="s">
        <v>128</v>
      </c>
      <c r="E96" s="169">
        <v>3085130.04</v>
      </c>
      <c r="F96" s="89"/>
    </row>
    <row r="97" spans="1:6" ht="23.25" x14ac:dyDescent="0.5">
      <c r="A97" s="94" t="s">
        <v>388</v>
      </c>
      <c r="B97" s="94"/>
      <c r="C97" s="94"/>
      <c r="D97" s="168"/>
      <c r="E97" s="88"/>
      <c r="F97" s="89"/>
    </row>
    <row r="98" spans="1:6" ht="23.25" x14ac:dyDescent="0.5">
      <c r="A98" s="94" t="s">
        <v>389</v>
      </c>
      <c r="B98" s="94"/>
      <c r="C98" s="94"/>
      <c r="D98" s="90"/>
      <c r="E98" s="170"/>
      <c r="F98" s="88">
        <f>E96+E97</f>
        <v>3085130.04</v>
      </c>
    </row>
    <row r="99" spans="1:6" ht="23.25" x14ac:dyDescent="0.5">
      <c r="A99" s="94" t="s">
        <v>390</v>
      </c>
      <c r="B99" s="94"/>
      <c r="C99" s="94"/>
      <c r="D99" s="90"/>
      <c r="E99" s="170"/>
      <c r="F99" s="88"/>
    </row>
    <row r="100" spans="1:6" ht="23.25" x14ac:dyDescent="0.5">
      <c r="A100" s="138"/>
      <c r="C100" s="94"/>
      <c r="D100" s="90"/>
      <c r="E100" s="170"/>
      <c r="F100" s="88"/>
    </row>
    <row r="101" spans="1:6" ht="23.25" x14ac:dyDescent="0.5">
      <c r="A101" s="138"/>
      <c r="B101" s="80"/>
      <c r="C101" s="94"/>
      <c r="D101" s="90"/>
      <c r="E101" s="170"/>
      <c r="F101" s="88"/>
    </row>
    <row r="102" spans="1:6" ht="21.75" x14ac:dyDescent="0.45">
      <c r="A102" s="138"/>
      <c r="B102" s="80"/>
      <c r="C102" s="80"/>
      <c r="D102" s="90"/>
      <c r="E102" s="170"/>
      <c r="F102" s="170"/>
    </row>
    <row r="103" spans="1:6" ht="21.75" x14ac:dyDescent="0.45">
      <c r="A103" s="138"/>
      <c r="B103" s="80"/>
      <c r="C103" s="80"/>
      <c r="D103" s="90"/>
      <c r="E103" s="170"/>
      <c r="F103" s="170"/>
    </row>
    <row r="104" spans="1:6" ht="21.75" x14ac:dyDescent="0.45">
      <c r="A104" s="138"/>
      <c r="B104" s="80"/>
      <c r="C104" s="80"/>
      <c r="D104" s="90"/>
      <c r="E104" s="170"/>
      <c r="F104" s="170"/>
    </row>
    <row r="105" spans="1:6" ht="21.75" x14ac:dyDescent="0.45">
      <c r="A105" s="138"/>
      <c r="B105" s="80"/>
      <c r="C105" s="80"/>
      <c r="D105" s="90"/>
      <c r="E105" s="170"/>
      <c r="F105" s="170"/>
    </row>
    <row r="106" spans="1:6" ht="21.75" x14ac:dyDescent="0.45">
      <c r="A106" s="138"/>
      <c r="B106" s="80"/>
      <c r="C106" s="80"/>
      <c r="D106" s="90"/>
      <c r="E106" s="170"/>
      <c r="F106" s="170"/>
    </row>
    <row r="107" spans="1:6" ht="21.75" x14ac:dyDescent="0.45">
      <c r="A107" s="138"/>
      <c r="B107" s="80"/>
      <c r="C107" s="80"/>
      <c r="D107" s="90"/>
      <c r="E107" s="170"/>
      <c r="F107" s="170"/>
    </row>
    <row r="108" spans="1:6" ht="21.75" x14ac:dyDescent="0.45">
      <c r="A108" s="138"/>
      <c r="B108" s="80"/>
      <c r="C108" s="80"/>
      <c r="D108" s="90"/>
      <c r="E108" s="170"/>
      <c r="F108" s="170"/>
    </row>
    <row r="109" spans="1:6" ht="21.75" x14ac:dyDescent="0.45">
      <c r="A109" s="657" t="s">
        <v>49</v>
      </c>
      <c r="B109" s="657"/>
      <c r="C109" s="657"/>
      <c r="D109" s="657"/>
      <c r="E109" s="172">
        <f>SUM(E96:E108)</f>
        <v>3085130.04</v>
      </c>
      <c r="F109" s="172">
        <f>SUM(F96:F108)</f>
        <v>3085130.04</v>
      </c>
    </row>
    <row r="110" spans="1:6" ht="23.25" x14ac:dyDescent="0.5">
      <c r="A110" s="94" t="s">
        <v>391</v>
      </c>
      <c r="B110" s="94"/>
      <c r="C110" s="94"/>
      <c r="D110" s="133"/>
      <c r="E110" s="133"/>
      <c r="F110" s="179"/>
    </row>
    <row r="111" spans="1:6" ht="23.25" x14ac:dyDescent="0.5">
      <c r="A111" s="94" t="s">
        <v>392</v>
      </c>
      <c r="B111" s="94"/>
      <c r="C111" s="94"/>
      <c r="D111" s="73"/>
      <c r="E111" s="73"/>
      <c r="F111" s="175"/>
    </row>
    <row r="112" spans="1:6" ht="21" x14ac:dyDescent="0.45">
      <c r="A112" s="176"/>
      <c r="B112" s="177"/>
      <c r="C112" s="177"/>
      <c r="D112" s="177"/>
      <c r="E112" s="177"/>
      <c r="F112" s="178"/>
    </row>
    <row r="113" spans="1:6" ht="21" x14ac:dyDescent="0.45">
      <c r="D113" s="73"/>
      <c r="E113" s="73" t="s">
        <v>290</v>
      </c>
      <c r="F113" s="73" t="s">
        <v>94</v>
      </c>
    </row>
    <row r="114" spans="1:6" ht="23.25" x14ac:dyDescent="0.5">
      <c r="D114" s="643" t="s">
        <v>326</v>
      </c>
      <c r="E114" s="643"/>
      <c r="F114" s="643"/>
    </row>
    <row r="115" spans="1:6" ht="23.25" x14ac:dyDescent="0.5">
      <c r="D115" s="643" t="s">
        <v>343</v>
      </c>
      <c r="E115" s="643"/>
      <c r="F115" s="643"/>
    </row>
    <row r="116" spans="1:6" ht="17.25" customHeight="1" x14ac:dyDescent="0.5">
      <c r="D116" s="101"/>
      <c r="E116" s="101"/>
      <c r="F116" s="101"/>
    </row>
    <row r="117" spans="1:6" ht="23.25" x14ac:dyDescent="0.5">
      <c r="A117" s="85"/>
      <c r="B117" s="85"/>
      <c r="C117" s="85"/>
      <c r="D117" s="652" t="s">
        <v>289</v>
      </c>
      <c r="E117" s="652"/>
      <c r="F117" s="652"/>
    </row>
    <row r="118" spans="1:6" ht="12.75" customHeight="1" x14ac:dyDescent="0.45">
      <c r="D118" s="73"/>
      <c r="E118" s="73"/>
      <c r="F118" s="73"/>
    </row>
    <row r="119" spans="1:6" ht="21" x14ac:dyDescent="0.45">
      <c r="D119" s="73"/>
      <c r="E119" s="73" t="s">
        <v>291</v>
      </c>
      <c r="F119" s="73"/>
    </row>
    <row r="120" spans="1:6" ht="23.25" x14ac:dyDescent="0.5">
      <c r="D120" s="643" t="s">
        <v>130</v>
      </c>
      <c r="E120" s="643"/>
      <c r="F120" s="643"/>
    </row>
    <row r="121" spans="1:6" ht="23.25" x14ac:dyDescent="0.5">
      <c r="D121" s="643" t="s">
        <v>325</v>
      </c>
      <c r="E121" s="643"/>
      <c r="F121" s="643"/>
    </row>
    <row r="122" spans="1:6" ht="23.25" x14ac:dyDescent="0.5">
      <c r="A122" s="83"/>
      <c r="B122" s="83"/>
      <c r="C122" s="83"/>
      <c r="D122" s="83"/>
      <c r="E122" s="94"/>
      <c r="F122" s="165" t="s">
        <v>464</v>
      </c>
    </row>
    <row r="123" spans="1:6" ht="29.25" x14ac:dyDescent="0.6">
      <c r="A123" s="653" t="s">
        <v>123</v>
      </c>
      <c r="B123" s="653"/>
      <c r="C123" s="653"/>
      <c r="D123" s="653"/>
      <c r="E123" s="94"/>
      <c r="F123" s="165" t="s">
        <v>463</v>
      </c>
    </row>
    <row r="124" spans="1:6" ht="23.25" x14ac:dyDescent="0.5">
      <c r="A124" s="92" t="s">
        <v>386</v>
      </c>
      <c r="B124" s="92"/>
      <c r="C124" s="92"/>
      <c r="D124" s="83"/>
      <c r="E124" s="83"/>
      <c r="F124" s="83"/>
    </row>
    <row r="125" spans="1:6" ht="23.25" x14ac:dyDescent="0.35">
      <c r="A125" s="654" t="s">
        <v>27</v>
      </c>
      <c r="B125" s="655"/>
      <c r="C125" s="656"/>
      <c r="D125" s="95" t="s">
        <v>2</v>
      </c>
      <c r="E125" s="443" t="s">
        <v>124</v>
      </c>
      <c r="F125" s="95" t="s">
        <v>125</v>
      </c>
    </row>
    <row r="126" spans="1:6" ht="23.25" x14ac:dyDescent="0.5">
      <c r="A126" s="94" t="s">
        <v>461</v>
      </c>
      <c r="B126" s="94"/>
      <c r="C126" s="94"/>
      <c r="D126" s="168" t="s">
        <v>128</v>
      </c>
      <c r="E126" s="169">
        <v>1860</v>
      </c>
      <c r="F126" s="89"/>
    </row>
    <row r="127" spans="1:6" ht="23.25" x14ac:dyDescent="0.5">
      <c r="A127" s="94"/>
      <c r="B127" s="94"/>
      <c r="C127" s="94"/>
      <c r="D127" s="168"/>
      <c r="E127" s="88"/>
      <c r="F127" s="89"/>
    </row>
    <row r="128" spans="1:6" ht="23.25" x14ac:dyDescent="0.5">
      <c r="A128" s="94" t="s">
        <v>406</v>
      </c>
      <c r="B128" s="94"/>
      <c r="C128" s="94"/>
      <c r="D128" s="90"/>
      <c r="E128" s="170"/>
      <c r="F128" s="88">
        <f>E126+E127</f>
        <v>1860</v>
      </c>
    </row>
    <row r="129" spans="1:6" ht="23.25" x14ac:dyDescent="0.5">
      <c r="A129" s="94"/>
      <c r="B129" s="94"/>
      <c r="C129" s="94"/>
      <c r="D129" s="90"/>
      <c r="E129" s="170"/>
      <c r="F129" s="88"/>
    </row>
    <row r="130" spans="1:6" ht="23.25" x14ac:dyDescent="0.5">
      <c r="A130" s="138"/>
      <c r="C130" s="94"/>
      <c r="D130" s="90"/>
      <c r="E130" s="170"/>
      <c r="F130" s="88"/>
    </row>
    <row r="131" spans="1:6" ht="23.25" x14ac:dyDescent="0.5">
      <c r="A131" s="138"/>
      <c r="B131" s="80"/>
      <c r="C131" s="94"/>
      <c r="D131" s="90"/>
      <c r="E131" s="170"/>
      <c r="F131" s="88"/>
    </row>
    <row r="132" spans="1:6" ht="21.75" x14ac:dyDescent="0.45">
      <c r="A132" s="138"/>
      <c r="B132" s="80"/>
      <c r="C132" s="80"/>
      <c r="D132" s="90"/>
      <c r="E132" s="170"/>
      <c r="F132" s="170"/>
    </row>
    <row r="133" spans="1:6" ht="21.75" x14ac:dyDescent="0.45">
      <c r="A133" s="138"/>
      <c r="B133" s="80"/>
      <c r="C133" s="80"/>
      <c r="D133" s="90"/>
      <c r="E133" s="170"/>
      <c r="F133" s="170"/>
    </row>
    <row r="134" spans="1:6" ht="21.75" x14ac:dyDescent="0.45">
      <c r="A134" s="138"/>
      <c r="B134" s="80"/>
      <c r="C134" s="80"/>
      <c r="D134" s="90"/>
      <c r="E134" s="170"/>
      <c r="F134" s="170"/>
    </row>
    <row r="135" spans="1:6" ht="21.75" x14ac:dyDescent="0.45">
      <c r="A135" s="138"/>
      <c r="B135" s="80"/>
      <c r="C135" s="80"/>
      <c r="D135" s="90"/>
      <c r="E135" s="170"/>
      <c r="F135" s="170"/>
    </row>
    <row r="136" spans="1:6" ht="21.75" x14ac:dyDescent="0.45">
      <c r="A136" s="138"/>
      <c r="B136" s="80"/>
      <c r="C136" s="80"/>
      <c r="D136" s="90"/>
      <c r="E136" s="170"/>
      <c r="F136" s="170"/>
    </row>
    <row r="137" spans="1:6" ht="21.75" x14ac:dyDescent="0.45">
      <c r="A137" s="138"/>
      <c r="B137" s="80"/>
      <c r="C137" s="80"/>
      <c r="D137" s="90"/>
      <c r="E137" s="170"/>
      <c r="F137" s="170"/>
    </row>
    <row r="138" spans="1:6" ht="21.75" x14ac:dyDescent="0.45">
      <c r="A138" s="138"/>
      <c r="B138" s="80"/>
      <c r="C138" s="80"/>
      <c r="D138" s="90"/>
      <c r="E138" s="170"/>
      <c r="F138" s="170"/>
    </row>
    <row r="139" spans="1:6" ht="21.75" x14ac:dyDescent="0.45">
      <c r="A139" s="657" t="s">
        <v>49</v>
      </c>
      <c r="B139" s="657"/>
      <c r="C139" s="657"/>
      <c r="D139" s="657"/>
      <c r="E139" s="172">
        <f>SUM(E126:E138)</f>
        <v>1860</v>
      </c>
      <c r="F139" s="172">
        <f>SUM(F126:F138)</f>
        <v>1860</v>
      </c>
    </row>
    <row r="140" spans="1:6" ht="23.25" x14ac:dyDescent="0.5">
      <c r="A140" s="94" t="s">
        <v>462</v>
      </c>
      <c r="B140" s="94"/>
      <c r="C140" s="94"/>
      <c r="D140" s="133"/>
      <c r="E140" s="133"/>
      <c r="F140" s="179"/>
    </row>
    <row r="141" spans="1:6" ht="23.25" x14ac:dyDescent="0.5">
      <c r="A141" s="94"/>
      <c r="B141" s="94"/>
      <c r="C141" s="94"/>
      <c r="D141" s="73"/>
      <c r="E141" s="73"/>
      <c r="F141" s="175"/>
    </row>
    <row r="142" spans="1:6" ht="21" x14ac:dyDescent="0.45">
      <c r="A142" s="176"/>
      <c r="B142" s="177"/>
      <c r="C142" s="177"/>
      <c r="D142" s="177"/>
      <c r="E142" s="177"/>
      <c r="F142" s="178"/>
    </row>
    <row r="143" spans="1:6" ht="21" x14ac:dyDescent="0.45">
      <c r="D143" s="73"/>
      <c r="E143" s="73" t="s">
        <v>290</v>
      </c>
      <c r="F143" s="73" t="s">
        <v>94</v>
      </c>
    </row>
    <row r="144" spans="1:6" ht="23.25" x14ac:dyDescent="0.5">
      <c r="D144" s="643" t="s">
        <v>326</v>
      </c>
      <c r="E144" s="643"/>
      <c r="F144" s="643"/>
    </row>
    <row r="145" spans="1:6" ht="23.25" x14ac:dyDescent="0.5">
      <c r="D145" s="643" t="s">
        <v>343</v>
      </c>
      <c r="E145" s="643"/>
      <c r="F145" s="643"/>
    </row>
    <row r="146" spans="1:6" ht="7.5" customHeight="1" x14ac:dyDescent="0.5">
      <c r="D146" s="442"/>
      <c r="E146" s="442"/>
      <c r="F146" s="442"/>
    </row>
    <row r="147" spans="1:6" ht="23.25" x14ac:dyDescent="0.5">
      <c r="A147" s="85"/>
      <c r="B147" s="85"/>
      <c r="C147" s="85"/>
      <c r="D147" s="652" t="s">
        <v>289</v>
      </c>
      <c r="E147" s="652"/>
      <c r="F147" s="652"/>
    </row>
    <row r="148" spans="1:6" ht="8.25" customHeight="1" x14ac:dyDescent="0.45">
      <c r="D148" s="73"/>
      <c r="E148" s="73"/>
      <c r="F148" s="73"/>
    </row>
    <row r="149" spans="1:6" ht="21" x14ac:dyDescent="0.45">
      <c r="D149" s="73"/>
      <c r="E149" s="73" t="s">
        <v>291</v>
      </c>
      <c r="F149" s="73"/>
    </row>
    <row r="150" spans="1:6" ht="23.25" x14ac:dyDescent="0.5">
      <c r="D150" s="643" t="s">
        <v>130</v>
      </c>
      <c r="E150" s="643"/>
      <c r="F150" s="643"/>
    </row>
    <row r="151" spans="1:6" ht="23.25" x14ac:dyDescent="0.5">
      <c r="D151" s="643" t="s">
        <v>325</v>
      </c>
      <c r="E151" s="643"/>
      <c r="F151" s="643"/>
    </row>
    <row r="152" spans="1:6" ht="23.25" x14ac:dyDescent="0.5">
      <c r="D152" s="511"/>
      <c r="E152" s="511"/>
      <c r="F152" s="511"/>
    </row>
    <row r="153" spans="1:6" ht="23.25" x14ac:dyDescent="0.5">
      <c r="A153" s="83"/>
      <c r="B153" s="83"/>
      <c r="C153" s="83"/>
      <c r="D153" s="83"/>
      <c r="E153" s="94"/>
      <c r="F153" s="165" t="s">
        <v>464</v>
      </c>
    </row>
    <row r="154" spans="1:6" ht="29.25" x14ac:dyDescent="0.6">
      <c r="A154" s="653" t="s">
        <v>123</v>
      </c>
      <c r="B154" s="653"/>
      <c r="C154" s="653"/>
      <c r="D154" s="653"/>
      <c r="E154" s="94"/>
      <c r="F154" s="165" t="s">
        <v>466</v>
      </c>
    </row>
    <row r="155" spans="1:6" ht="23.25" x14ac:dyDescent="0.5">
      <c r="A155" s="92" t="s">
        <v>386</v>
      </c>
      <c r="B155" s="92"/>
      <c r="C155" s="92"/>
      <c r="D155" s="83"/>
      <c r="E155" s="83"/>
      <c r="F155" s="83"/>
    </row>
    <row r="156" spans="1:6" ht="23.25" x14ac:dyDescent="0.35">
      <c r="A156" s="654" t="s">
        <v>27</v>
      </c>
      <c r="B156" s="655"/>
      <c r="C156" s="656"/>
      <c r="D156" s="95" t="s">
        <v>2</v>
      </c>
      <c r="E156" s="515" t="s">
        <v>124</v>
      </c>
      <c r="F156" s="95" t="s">
        <v>125</v>
      </c>
    </row>
    <row r="157" spans="1:6" ht="23.25" x14ac:dyDescent="0.5">
      <c r="A157" s="94" t="s">
        <v>461</v>
      </c>
      <c r="B157" s="94"/>
      <c r="C157" s="94"/>
      <c r="D157" s="168" t="s">
        <v>128</v>
      </c>
      <c r="E157" s="169">
        <v>4345</v>
      </c>
      <c r="F157" s="89"/>
    </row>
    <row r="158" spans="1:6" ht="23.25" x14ac:dyDescent="0.5">
      <c r="A158" s="94"/>
      <c r="B158" s="94"/>
      <c r="C158" s="94"/>
      <c r="D158" s="168"/>
      <c r="E158" s="88"/>
      <c r="F158" s="89"/>
    </row>
    <row r="159" spans="1:6" ht="23.25" x14ac:dyDescent="0.5">
      <c r="A159" s="94" t="s">
        <v>406</v>
      </c>
      <c r="B159" s="94"/>
      <c r="C159" s="94"/>
      <c r="D159" s="90"/>
      <c r="E159" s="170"/>
      <c r="F159" s="88">
        <f>E157+E158</f>
        <v>4345</v>
      </c>
    </row>
    <row r="160" spans="1:6" ht="23.25" x14ac:dyDescent="0.5">
      <c r="A160" s="94"/>
      <c r="B160" s="94"/>
      <c r="C160" s="94"/>
      <c r="D160" s="90"/>
      <c r="E160" s="170"/>
      <c r="F160" s="88"/>
    </row>
    <row r="161" spans="1:6" ht="23.25" x14ac:dyDescent="0.5">
      <c r="A161" s="138"/>
      <c r="C161" s="94"/>
      <c r="D161" s="90"/>
      <c r="E161" s="170"/>
      <c r="F161" s="88"/>
    </row>
    <row r="162" spans="1:6" ht="23.25" x14ac:dyDescent="0.5">
      <c r="A162" s="138"/>
      <c r="B162" s="80"/>
      <c r="C162" s="94"/>
      <c r="D162" s="90"/>
      <c r="E162" s="170"/>
      <c r="F162" s="88"/>
    </row>
    <row r="163" spans="1:6" ht="21.75" x14ac:dyDescent="0.45">
      <c r="A163" s="138"/>
      <c r="B163" s="80"/>
      <c r="C163" s="80"/>
      <c r="D163" s="90"/>
      <c r="E163" s="170"/>
      <c r="F163" s="170"/>
    </row>
    <row r="164" spans="1:6" ht="21.75" x14ac:dyDescent="0.45">
      <c r="A164" s="138"/>
      <c r="B164" s="80"/>
      <c r="C164" s="80"/>
      <c r="D164" s="90"/>
      <c r="E164" s="170"/>
      <c r="F164" s="170"/>
    </row>
    <row r="165" spans="1:6" ht="21.75" x14ac:dyDescent="0.45">
      <c r="A165" s="138"/>
      <c r="B165" s="80"/>
      <c r="C165" s="80"/>
      <c r="D165" s="90"/>
      <c r="E165" s="170"/>
      <c r="F165" s="170"/>
    </row>
    <row r="166" spans="1:6" ht="21.75" x14ac:dyDescent="0.45">
      <c r="A166" s="138"/>
      <c r="B166" s="80"/>
      <c r="C166" s="80"/>
      <c r="D166" s="90"/>
      <c r="E166" s="170"/>
      <c r="F166" s="170"/>
    </row>
    <row r="167" spans="1:6" ht="21.75" x14ac:dyDescent="0.45">
      <c r="A167" s="138"/>
      <c r="B167" s="80"/>
      <c r="C167" s="80"/>
      <c r="D167" s="90"/>
      <c r="E167" s="170"/>
      <c r="F167" s="170"/>
    </row>
    <row r="168" spans="1:6" ht="21.75" x14ac:dyDescent="0.45">
      <c r="A168" s="138"/>
      <c r="B168" s="80"/>
      <c r="C168" s="80"/>
      <c r="D168" s="90"/>
      <c r="E168" s="170"/>
      <c r="F168" s="170"/>
    </row>
    <row r="169" spans="1:6" ht="21.75" x14ac:dyDescent="0.45">
      <c r="A169" s="138"/>
      <c r="B169" s="80"/>
      <c r="C169" s="80"/>
      <c r="D169" s="90"/>
      <c r="E169" s="170"/>
      <c r="F169" s="170"/>
    </row>
    <row r="170" spans="1:6" ht="21.75" x14ac:dyDescent="0.45">
      <c r="A170" s="657" t="s">
        <v>49</v>
      </c>
      <c r="B170" s="657"/>
      <c r="C170" s="657"/>
      <c r="D170" s="657"/>
      <c r="E170" s="172">
        <f>SUM(E157:E169)</f>
        <v>4345</v>
      </c>
      <c r="F170" s="172">
        <f>SUM(F157:F169)</f>
        <v>4345</v>
      </c>
    </row>
    <row r="171" spans="1:6" ht="23.25" x14ac:dyDescent="0.5">
      <c r="A171" s="94" t="s">
        <v>467</v>
      </c>
      <c r="B171" s="94"/>
      <c r="C171" s="94"/>
      <c r="D171" s="133"/>
      <c r="E171" s="133"/>
      <c r="F171" s="179"/>
    </row>
    <row r="172" spans="1:6" ht="23.25" x14ac:dyDescent="0.5">
      <c r="A172" s="94"/>
      <c r="B172" s="94"/>
      <c r="C172" s="94"/>
      <c r="D172" s="73"/>
      <c r="E172" s="73"/>
      <c r="F172" s="175"/>
    </row>
    <row r="173" spans="1:6" ht="21" x14ac:dyDescent="0.45">
      <c r="A173" s="176"/>
      <c r="B173" s="177"/>
      <c r="C173" s="177"/>
      <c r="D173" s="177"/>
      <c r="E173" s="177"/>
      <c r="F173" s="178"/>
    </row>
    <row r="174" spans="1:6" ht="21" x14ac:dyDescent="0.45">
      <c r="D174" s="73"/>
      <c r="E174" s="73" t="s">
        <v>290</v>
      </c>
      <c r="F174" s="73" t="s">
        <v>94</v>
      </c>
    </row>
    <row r="175" spans="1:6" ht="23.25" x14ac:dyDescent="0.5">
      <c r="D175" s="643" t="s">
        <v>326</v>
      </c>
      <c r="E175" s="643"/>
      <c r="F175" s="643"/>
    </row>
    <row r="176" spans="1:6" ht="23.25" x14ac:dyDescent="0.5">
      <c r="D176" s="643" t="s">
        <v>343</v>
      </c>
      <c r="E176" s="643"/>
      <c r="F176" s="643"/>
    </row>
    <row r="177" spans="1:6" ht="23.25" x14ac:dyDescent="0.5">
      <c r="D177" s="511"/>
      <c r="E177" s="511"/>
      <c r="F177" s="511"/>
    </row>
    <row r="178" spans="1:6" ht="23.25" x14ac:dyDescent="0.5">
      <c r="A178" s="85"/>
      <c r="B178" s="85"/>
      <c r="C178" s="85"/>
      <c r="D178" s="652" t="s">
        <v>289</v>
      </c>
      <c r="E178" s="652"/>
      <c r="F178" s="652"/>
    </row>
    <row r="179" spans="1:6" ht="14.25" customHeight="1" x14ac:dyDescent="0.45">
      <c r="D179" s="73"/>
      <c r="E179" s="73"/>
      <c r="F179" s="73"/>
    </row>
    <row r="180" spans="1:6" ht="21" x14ac:dyDescent="0.45">
      <c r="D180" s="73"/>
      <c r="E180" s="73" t="s">
        <v>291</v>
      </c>
      <c r="F180" s="73"/>
    </row>
    <row r="181" spans="1:6" ht="23.25" x14ac:dyDescent="0.5">
      <c r="D181" s="643" t="s">
        <v>130</v>
      </c>
      <c r="E181" s="643"/>
      <c r="F181" s="643"/>
    </row>
    <row r="182" spans="1:6" ht="23.25" x14ac:dyDescent="0.5">
      <c r="D182" s="643" t="s">
        <v>325</v>
      </c>
      <c r="E182" s="643"/>
      <c r="F182" s="643"/>
    </row>
    <row r="183" spans="1:6" ht="23.25" x14ac:dyDescent="0.5">
      <c r="A183" s="83"/>
      <c r="B183" s="83"/>
      <c r="C183" s="83"/>
      <c r="D183" s="83"/>
      <c r="E183" s="94"/>
      <c r="F183" s="165" t="s">
        <v>464</v>
      </c>
    </row>
    <row r="184" spans="1:6" ht="29.25" x14ac:dyDescent="0.6">
      <c r="A184" s="653" t="s">
        <v>123</v>
      </c>
      <c r="B184" s="653"/>
      <c r="C184" s="653"/>
      <c r="D184" s="653"/>
      <c r="E184" s="94"/>
      <c r="F184" s="165" t="s">
        <v>466</v>
      </c>
    </row>
    <row r="185" spans="1:6" ht="23.25" x14ac:dyDescent="0.5">
      <c r="A185" s="92" t="s">
        <v>386</v>
      </c>
      <c r="B185" s="92"/>
      <c r="C185" s="92"/>
      <c r="D185" s="83"/>
      <c r="E185" s="83"/>
      <c r="F185" s="83"/>
    </row>
    <row r="186" spans="1:6" ht="23.25" x14ac:dyDescent="0.35">
      <c r="A186" s="654" t="s">
        <v>27</v>
      </c>
      <c r="B186" s="655"/>
      <c r="C186" s="656"/>
      <c r="D186" s="95" t="s">
        <v>2</v>
      </c>
      <c r="E186" s="515" t="s">
        <v>124</v>
      </c>
      <c r="F186" s="95" t="s">
        <v>125</v>
      </c>
    </row>
    <row r="187" spans="1:6" ht="23.25" x14ac:dyDescent="0.5">
      <c r="A187" s="94" t="s">
        <v>461</v>
      </c>
      <c r="B187" s="94"/>
      <c r="C187" s="94"/>
      <c r="D187" s="168" t="s">
        <v>128</v>
      </c>
      <c r="E187" s="169">
        <v>944</v>
      </c>
      <c r="F187" s="89"/>
    </row>
    <row r="188" spans="1:6" ht="23.25" x14ac:dyDescent="0.5">
      <c r="A188" s="94"/>
      <c r="B188" s="94"/>
      <c r="C188" s="94"/>
      <c r="D188" s="168"/>
      <c r="E188" s="88"/>
      <c r="F188" s="89"/>
    </row>
    <row r="189" spans="1:6" ht="23.25" x14ac:dyDescent="0.5">
      <c r="A189" s="94" t="s">
        <v>406</v>
      </c>
      <c r="B189" s="94"/>
      <c r="C189" s="94"/>
      <c r="D189" s="90"/>
      <c r="E189" s="170"/>
      <c r="F189" s="88">
        <f>E187+E188</f>
        <v>944</v>
      </c>
    </row>
    <row r="190" spans="1:6" ht="23.25" x14ac:dyDescent="0.5">
      <c r="A190" s="94"/>
      <c r="B190" s="94"/>
      <c r="C190" s="94"/>
      <c r="D190" s="90"/>
      <c r="E190" s="170"/>
      <c r="F190" s="88"/>
    </row>
    <row r="191" spans="1:6" ht="23.25" x14ac:dyDescent="0.5">
      <c r="A191" s="138"/>
      <c r="C191" s="94"/>
      <c r="D191" s="90"/>
      <c r="E191" s="170"/>
      <c r="F191" s="88"/>
    </row>
    <row r="192" spans="1:6" ht="23.25" x14ac:dyDescent="0.5">
      <c r="A192" s="138"/>
      <c r="B192" s="80"/>
      <c r="C192" s="94"/>
      <c r="D192" s="90"/>
      <c r="E192" s="170"/>
      <c r="F192" s="88"/>
    </row>
    <row r="193" spans="1:6" ht="21.75" x14ac:dyDescent="0.45">
      <c r="A193" s="138"/>
      <c r="B193" s="80"/>
      <c r="C193" s="80"/>
      <c r="D193" s="90"/>
      <c r="E193" s="170"/>
      <c r="F193" s="170"/>
    </row>
    <row r="194" spans="1:6" ht="21.75" x14ac:dyDescent="0.45">
      <c r="A194" s="138"/>
      <c r="B194" s="80"/>
      <c r="C194" s="80"/>
      <c r="D194" s="90"/>
      <c r="E194" s="170"/>
      <c r="F194" s="170"/>
    </row>
    <row r="195" spans="1:6" ht="21.75" x14ac:dyDescent="0.45">
      <c r="A195" s="138"/>
      <c r="B195" s="80"/>
      <c r="C195" s="80"/>
      <c r="D195" s="90"/>
      <c r="E195" s="170"/>
      <c r="F195" s="170"/>
    </row>
    <row r="196" spans="1:6" ht="21.75" x14ac:dyDescent="0.45">
      <c r="A196" s="138"/>
      <c r="B196" s="80"/>
      <c r="C196" s="80"/>
      <c r="D196" s="90"/>
      <c r="E196" s="170"/>
      <c r="F196" s="170"/>
    </row>
    <row r="197" spans="1:6" ht="21.75" x14ac:dyDescent="0.45">
      <c r="A197" s="138"/>
      <c r="B197" s="80"/>
      <c r="C197" s="80"/>
      <c r="D197" s="90"/>
      <c r="E197" s="170"/>
      <c r="F197" s="170"/>
    </row>
    <row r="198" spans="1:6" ht="21.75" x14ac:dyDescent="0.45">
      <c r="A198" s="138"/>
      <c r="B198" s="80"/>
      <c r="C198" s="80"/>
      <c r="D198" s="90"/>
      <c r="E198" s="170"/>
      <c r="F198" s="170"/>
    </row>
    <row r="199" spans="1:6" ht="21.75" x14ac:dyDescent="0.45">
      <c r="A199" s="138"/>
      <c r="B199" s="80"/>
      <c r="C199" s="80"/>
      <c r="D199" s="90"/>
      <c r="E199" s="170"/>
      <c r="F199" s="170"/>
    </row>
    <row r="200" spans="1:6" ht="21.75" x14ac:dyDescent="0.45">
      <c r="A200" s="657" t="s">
        <v>49</v>
      </c>
      <c r="B200" s="657"/>
      <c r="C200" s="657"/>
      <c r="D200" s="657"/>
      <c r="E200" s="172">
        <f>SUM(E187:E199)</f>
        <v>944</v>
      </c>
      <c r="F200" s="172">
        <f>SUM(F187:F199)</f>
        <v>944</v>
      </c>
    </row>
    <row r="201" spans="1:6" ht="23.25" x14ac:dyDescent="0.5">
      <c r="A201" s="94" t="s">
        <v>468</v>
      </c>
      <c r="B201" s="94"/>
      <c r="C201" s="94"/>
      <c r="D201" s="133"/>
      <c r="E201" s="133"/>
      <c r="F201" s="179"/>
    </row>
    <row r="202" spans="1:6" ht="23.25" x14ac:dyDescent="0.5">
      <c r="A202" s="94"/>
      <c r="B202" s="94"/>
      <c r="C202" s="94"/>
      <c r="D202" s="73"/>
      <c r="E202" s="73"/>
      <c r="F202" s="175"/>
    </row>
    <row r="203" spans="1:6" ht="21" x14ac:dyDescent="0.45">
      <c r="A203" s="176"/>
      <c r="B203" s="177"/>
      <c r="C203" s="177"/>
      <c r="D203" s="177"/>
      <c r="E203" s="177"/>
      <c r="F203" s="178"/>
    </row>
    <row r="204" spans="1:6" ht="21" x14ac:dyDescent="0.45">
      <c r="D204" s="73"/>
      <c r="E204" s="73" t="s">
        <v>290</v>
      </c>
      <c r="F204" s="73" t="s">
        <v>94</v>
      </c>
    </row>
    <row r="205" spans="1:6" ht="23.25" x14ac:dyDescent="0.5">
      <c r="D205" s="643" t="s">
        <v>326</v>
      </c>
      <c r="E205" s="643"/>
      <c r="F205" s="643"/>
    </row>
    <row r="206" spans="1:6" ht="23.25" x14ac:dyDescent="0.5">
      <c r="D206" s="643" t="s">
        <v>343</v>
      </c>
      <c r="E206" s="643"/>
      <c r="F206" s="643"/>
    </row>
    <row r="207" spans="1:6" ht="23.25" x14ac:dyDescent="0.5">
      <c r="D207" s="511"/>
      <c r="E207" s="511"/>
      <c r="F207" s="511"/>
    </row>
    <row r="208" spans="1:6" ht="23.25" x14ac:dyDescent="0.5">
      <c r="A208" s="85"/>
      <c r="B208" s="85"/>
      <c r="C208" s="85"/>
      <c r="D208" s="652" t="s">
        <v>289</v>
      </c>
      <c r="E208" s="652"/>
      <c r="F208" s="652"/>
    </row>
    <row r="209" spans="1:6" ht="21" x14ac:dyDescent="0.45">
      <c r="D209" s="73"/>
      <c r="E209" s="73"/>
      <c r="F209" s="73"/>
    </row>
    <row r="210" spans="1:6" ht="11.25" customHeight="1" x14ac:dyDescent="0.45">
      <c r="D210" s="73"/>
      <c r="E210" s="73" t="s">
        <v>291</v>
      </c>
      <c r="F210" s="73"/>
    </row>
    <row r="211" spans="1:6" ht="23.25" x14ac:dyDescent="0.5">
      <c r="D211" s="643" t="s">
        <v>130</v>
      </c>
      <c r="E211" s="643"/>
      <c r="F211" s="643"/>
    </row>
    <row r="212" spans="1:6" ht="23.25" x14ac:dyDescent="0.5">
      <c r="D212" s="643" t="s">
        <v>325</v>
      </c>
      <c r="E212" s="643"/>
      <c r="F212" s="643"/>
    </row>
    <row r="213" spans="1:6" ht="23.25" x14ac:dyDescent="0.5">
      <c r="A213" s="83"/>
      <c r="B213" s="83"/>
      <c r="C213" s="83"/>
      <c r="D213" s="83"/>
      <c r="E213" s="94"/>
      <c r="F213" s="165" t="s">
        <v>464</v>
      </c>
    </row>
    <row r="214" spans="1:6" ht="29.25" x14ac:dyDescent="0.6">
      <c r="A214" s="653" t="s">
        <v>123</v>
      </c>
      <c r="B214" s="653"/>
      <c r="C214" s="653"/>
      <c r="D214" s="653"/>
      <c r="E214" s="94"/>
      <c r="F214" s="165" t="s">
        <v>466</v>
      </c>
    </row>
    <row r="215" spans="1:6" ht="23.25" x14ac:dyDescent="0.5">
      <c r="A215" s="92" t="s">
        <v>386</v>
      </c>
      <c r="B215" s="92"/>
      <c r="C215" s="92"/>
      <c r="D215" s="83"/>
      <c r="E215" s="83"/>
      <c r="F215" s="83"/>
    </row>
    <row r="216" spans="1:6" ht="23.25" x14ac:dyDescent="0.35">
      <c r="A216" s="654" t="s">
        <v>27</v>
      </c>
      <c r="B216" s="655"/>
      <c r="C216" s="656"/>
      <c r="D216" s="95" t="s">
        <v>2</v>
      </c>
      <c r="E216" s="515" t="s">
        <v>124</v>
      </c>
      <c r="F216" s="95" t="s">
        <v>125</v>
      </c>
    </row>
    <row r="217" spans="1:6" ht="23.25" x14ac:dyDescent="0.5">
      <c r="A217" s="94" t="s">
        <v>461</v>
      </c>
      <c r="B217" s="94"/>
      <c r="C217" s="94"/>
      <c r="D217" s="168" t="s">
        <v>128</v>
      </c>
      <c r="E217" s="169">
        <v>3251</v>
      </c>
      <c r="F217" s="89"/>
    </row>
    <row r="218" spans="1:6" ht="23.25" x14ac:dyDescent="0.5">
      <c r="A218" s="94"/>
      <c r="B218" s="94"/>
      <c r="C218" s="94"/>
      <c r="D218" s="168"/>
      <c r="E218" s="88"/>
      <c r="F218" s="89"/>
    </row>
    <row r="219" spans="1:6" ht="23.25" x14ac:dyDescent="0.5">
      <c r="A219" s="94" t="s">
        <v>406</v>
      </c>
      <c r="B219" s="94"/>
      <c r="C219" s="94"/>
      <c r="D219" s="90"/>
      <c r="E219" s="170"/>
      <c r="F219" s="88">
        <f>E217+E218</f>
        <v>3251</v>
      </c>
    </row>
    <row r="220" spans="1:6" ht="23.25" x14ac:dyDescent="0.5">
      <c r="A220" s="94"/>
      <c r="B220" s="94"/>
      <c r="C220" s="94"/>
      <c r="D220" s="90"/>
      <c r="E220" s="170"/>
      <c r="F220" s="88"/>
    </row>
    <row r="221" spans="1:6" ht="23.25" x14ac:dyDescent="0.5">
      <c r="A221" s="138"/>
      <c r="C221" s="94"/>
      <c r="D221" s="90"/>
      <c r="E221" s="170"/>
      <c r="F221" s="88"/>
    </row>
    <row r="222" spans="1:6" ht="23.25" x14ac:dyDescent="0.5">
      <c r="A222" s="138"/>
      <c r="B222" s="80"/>
      <c r="C222" s="94"/>
      <c r="D222" s="90"/>
      <c r="E222" s="170"/>
      <c r="F222" s="88"/>
    </row>
    <row r="223" spans="1:6" ht="21.75" x14ac:dyDescent="0.45">
      <c r="A223" s="138"/>
      <c r="B223" s="80"/>
      <c r="C223" s="80"/>
      <c r="D223" s="90"/>
      <c r="E223" s="170"/>
      <c r="F223" s="170"/>
    </row>
    <row r="224" spans="1:6" ht="21.75" x14ac:dyDescent="0.45">
      <c r="A224" s="138"/>
      <c r="B224" s="80"/>
      <c r="C224" s="80"/>
      <c r="D224" s="90"/>
      <c r="E224" s="170"/>
      <c r="F224" s="170"/>
    </row>
    <row r="225" spans="1:6" ht="21.75" x14ac:dyDescent="0.45">
      <c r="A225" s="138"/>
      <c r="B225" s="80"/>
      <c r="C225" s="80"/>
      <c r="D225" s="90"/>
      <c r="E225" s="170"/>
      <c r="F225" s="170"/>
    </row>
    <row r="226" spans="1:6" ht="21.75" x14ac:dyDescent="0.45">
      <c r="A226" s="138"/>
      <c r="B226" s="80"/>
      <c r="C226" s="80"/>
      <c r="D226" s="90"/>
      <c r="E226" s="170"/>
      <c r="F226" s="170"/>
    </row>
    <row r="227" spans="1:6" ht="21.75" x14ac:dyDescent="0.45">
      <c r="A227" s="138"/>
      <c r="B227" s="80"/>
      <c r="C227" s="80"/>
      <c r="D227" s="90"/>
      <c r="E227" s="170"/>
      <c r="F227" s="170"/>
    </row>
    <row r="228" spans="1:6" ht="21.75" x14ac:dyDescent="0.45">
      <c r="A228" s="138"/>
      <c r="B228" s="80"/>
      <c r="C228" s="80"/>
      <c r="D228" s="90"/>
      <c r="E228" s="170"/>
      <c r="F228" s="170"/>
    </row>
    <row r="229" spans="1:6" ht="21.75" x14ac:dyDescent="0.45">
      <c r="A229" s="138"/>
      <c r="B229" s="80"/>
      <c r="C229" s="80"/>
      <c r="D229" s="90"/>
      <c r="E229" s="170"/>
      <c r="F229" s="170"/>
    </row>
    <row r="230" spans="1:6" ht="21.75" x14ac:dyDescent="0.45">
      <c r="A230" s="657" t="s">
        <v>49</v>
      </c>
      <c r="B230" s="657"/>
      <c r="C230" s="657"/>
      <c r="D230" s="657"/>
      <c r="E230" s="172">
        <f>SUM(E217:E229)</f>
        <v>3251</v>
      </c>
      <c r="F230" s="172">
        <f>SUM(F217:F229)</f>
        <v>3251</v>
      </c>
    </row>
    <row r="231" spans="1:6" ht="23.25" x14ac:dyDescent="0.5">
      <c r="A231" s="94" t="s">
        <v>469</v>
      </c>
      <c r="B231" s="94"/>
      <c r="C231" s="94"/>
      <c r="D231" s="133"/>
      <c r="E231" s="133"/>
      <c r="F231" s="179"/>
    </row>
    <row r="232" spans="1:6" ht="23.25" x14ac:dyDescent="0.5">
      <c r="A232" s="94"/>
      <c r="B232" s="94"/>
      <c r="C232" s="94"/>
      <c r="D232" s="73"/>
      <c r="E232" s="73"/>
      <c r="F232" s="175"/>
    </row>
    <row r="233" spans="1:6" ht="21" x14ac:dyDescent="0.45">
      <c r="A233" s="176"/>
      <c r="B233" s="177"/>
      <c r="C233" s="177"/>
      <c r="D233" s="177"/>
      <c r="E233" s="177"/>
      <c r="F233" s="178"/>
    </row>
    <row r="234" spans="1:6" ht="21" x14ac:dyDescent="0.45">
      <c r="D234" s="73"/>
      <c r="E234" s="73" t="s">
        <v>290</v>
      </c>
      <c r="F234" s="73" t="s">
        <v>94</v>
      </c>
    </row>
    <row r="235" spans="1:6" ht="23.25" x14ac:dyDescent="0.5">
      <c r="D235" s="643" t="s">
        <v>326</v>
      </c>
      <c r="E235" s="643"/>
      <c r="F235" s="643"/>
    </row>
    <row r="236" spans="1:6" ht="23.25" x14ac:dyDescent="0.5">
      <c r="D236" s="643" t="s">
        <v>343</v>
      </c>
      <c r="E236" s="643"/>
      <c r="F236" s="643"/>
    </row>
    <row r="237" spans="1:6" ht="23.25" x14ac:dyDescent="0.5">
      <c r="D237" s="511"/>
      <c r="E237" s="511"/>
      <c r="F237" s="511"/>
    </row>
    <row r="238" spans="1:6" ht="23.25" x14ac:dyDescent="0.5">
      <c r="A238" s="85"/>
      <c r="B238" s="85"/>
      <c r="C238" s="85"/>
      <c r="D238" s="652" t="s">
        <v>289</v>
      </c>
      <c r="E238" s="652"/>
      <c r="F238" s="652"/>
    </row>
    <row r="239" spans="1:6" ht="21" x14ac:dyDescent="0.45">
      <c r="D239" s="73"/>
      <c r="E239" s="73"/>
      <c r="F239" s="73"/>
    </row>
    <row r="240" spans="1:6" ht="21" x14ac:dyDescent="0.45">
      <c r="D240" s="73"/>
      <c r="E240" s="73" t="s">
        <v>291</v>
      </c>
      <c r="F240" s="73"/>
    </row>
    <row r="241" spans="4:6" ht="23.25" x14ac:dyDescent="0.5">
      <c r="D241" s="643" t="s">
        <v>130</v>
      </c>
      <c r="E241" s="643"/>
      <c r="F241" s="643"/>
    </row>
    <row r="242" spans="4:6" ht="23.25" x14ac:dyDescent="0.5">
      <c r="D242" s="643" t="s">
        <v>325</v>
      </c>
      <c r="E242" s="643"/>
      <c r="F242" s="643"/>
    </row>
  </sheetData>
  <mergeCells count="65">
    <mergeCell ref="D151:F151"/>
    <mergeCell ref="A139:D139"/>
    <mergeCell ref="D144:F144"/>
    <mergeCell ref="D145:F145"/>
    <mergeCell ref="D147:F147"/>
    <mergeCell ref="D150:F150"/>
    <mergeCell ref="A123:D123"/>
    <mergeCell ref="A125:C125"/>
    <mergeCell ref="D117:F117"/>
    <mergeCell ref="D120:F120"/>
    <mergeCell ref="D121:F121"/>
    <mergeCell ref="A109:D109"/>
    <mergeCell ref="D114:F114"/>
    <mergeCell ref="D115:F115"/>
    <mergeCell ref="D85:F85"/>
    <mergeCell ref="D87:F87"/>
    <mergeCell ref="D90:F90"/>
    <mergeCell ref="D91:F91"/>
    <mergeCell ref="A93:D93"/>
    <mergeCell ref="A63:D63"/>
    <mergeCell ref="A65:C65"/>
    <mergeCell ref="A79:D79"/>
    <mergeCell ref="D84:F84"/>
    <mergeCell ref="A95:C95"/>
    <mergeCell ref="D57:F57"/>
    <mergeCell ref="D60:F60"/>
    <mergeCell ref="D61:F61"/>
    <mergeCell ref="A35:C35"/>
    <mergeCell ref="A49:D49"/>
    <mergeCell ref="D54:F54"/>
    <mergeCell ref="D55:F55"/>
    <mergeCell ref="D31:F31"/>
    <mergeCell ref="D24:F24"/>
    <mergeCell ref="D25:F25"/>
    <mergeCell ref="D27:F27"/>
    <mergeCell ref="A33:D33"/>
    <mergeCell ref="A2:D2"/>
    <mergeCell ref="A4:C4"/>
    <mergeCell ref="A19:D19"/>
    <mergeCell ref="D22:F22"/>
    <mergeCell ref="D30:F30"/>
    <mergeCell ref="A154:D154"/>
    <mergeCell ref="A156:C156"/>
    <mergeCell ref="A170:D170"/>
    <mergeCell ref="D175:F175"/>
    <mergeCell ref="D176:F176"/>
    <mergeCell ref="D178:F178"/>
    <mergeCell ref="D181:F181"/>
    <mergeCell ref="D182:F182"/>
    <mergeCell ref="A184:D184"/>
    <mergeCell ref="A186:C186"/>
    <mergeCell ref="A200:D200"/>
    <mergeCell ref="D205:F205"/>
    <mergeCell ref="D206:F206"/>
    <mergeCell ref="D208:F208"/>
    <mergeCell ref="D211:F211"/>
    <mergeCell ref="D236:F236"/>
    <mergeCell ref="D238:F238"/>
    <mergeCell ref="D241:F241"/>
    <mergeCell ref="D242:F242"/>
    <mergeCell ref="D212:F212"/>
    <mergeCell ref="A214:D214"/>
    <mergeCell ref="A216:C216"/>
    <mergeCell ref="A230:D230"/>
    <mergeCell ref="D235:F235"/>
  </mergeCells>
  <pageMargins left="0.87" right="0.11" top="0.75" bottom="1.47" header="0.3" footer="0.3"/>
  <pageSetup paperSize="9" orientation="portrait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topLeftCell="A19" workbookViewId="0">
      <selection activeCell="F37" sqref="F37"/>
    </sheetView>
  </sheetViews>
  <sheetFormatPr defaultRowHeight="19.5" x14ac:dyDescent="0.3"/>
  <cols>
    <col min="1" max="1" width="25.375" style="9" bestFit="1" customWidth="1"/>
    <col min="2" max="3" width="12.25" style="9" bestFit="1" customWidth="1"/>
    <col min="4" max="4" width="10.875" style="9" bestFit="1" customWidth="1"/>
    <col min="5" max="7" width="12.25" style="9" bestFit="1" customWidth="1"/>
    <col min="8" max="9" width="10.875" style="9" bestFit="1" customWidth="1"/>
    <col min="10" max="10" width="12.25" style="9" customWidth="1"/>
    <col min="11" max="11" width="12.625" style="9" customWidth="1"/>
    <col min="12" max="13" width="6.875" style="9" customWidth="1"/>
    <col min="14" max="14" width="12.25" style="9" customWidth="1"/>
    <col min="15" max="16384" width="9" style="9"/>
  </cols>
  <sheetData>
    <row r="1" spans="1:14" x14ac:dyDescent="0.3">
      <c r="A1" s="596" t="s">
        <v>447</v>
      </c>
      <c r="B1" s="596"/>
      <c r="C1" s="596"/>
      <c r="D1" s="596"/>
      <c r="E1" s="596"/>
      <c r="F1" s="596"/>
      <c r="G1" s="596"/>
      <c r="H1" s="596"/>
      <c r="I1" s="596"/>
      <c r="J1" s="596"/>
      <c r="K1" s="596"/>
      <c r="L1" s="596"/>
      <c r="M1" s="596"/>
      <c r="N1" s="596"/>
    </row>
    <row r="2" spans="1:14" x14ac:dyDescent="0.3">
      <c r="A2" s="596" t="s">
        <v>50</v>
      </c>
      <c r="B2" s="596"/>
      <c r="C2" s="596"/>
      <c r="D2" s="596"/>
      <c r="E2" s="596"/>
      <c r="F2" s="596"/>
      <c r="G2" s="596"/>
      <c r="H2" s="596"/>
      <c r="I2" s="596"/>
      <c r="J2" s="596"/>
      <c r="K2" s="596"/>
      <c r="L2" s="596"/>
      <c r="M2" s="596"/>
      <c r="N2" s="596"/>
    </row>
    <row r="3" spans="1:14" x14ac:dyDescent="0.3">
      <c r="A3" s="3" t="s">
        <v>132</v>
      </c>
    </row>
    <row r="4" spans="1:14" x14ac:dyDescent="0.3">
      <c r="A4" s="5" t="s">
        <v>27</v>
      </c>
      <c r="B4" s="5" t="s">
        <v>133</v>
      </c>
      <c r="C4" s="5" t="s">
        <v>134</v>
      </c>
      <c r="D4" s="5" t="s">
        <v>135</v>
      </c>
      <c r="E4" s="5" t="s">
        <v>136</v>
      </c>
      <c r="F4" s="5" t="s">
        <v>137</v>
      </c>
      <c r="G4" s="5" t="s">
        <v>138</v>
      </c>
      <c r="H4" s="10" t="s">
        <v>139</v>
      </c>
      <c r="I4" s="10" t="s">
        <v>140</v>
      </c>
      <c r="J4" s="10" t="s">
        <v>141</v>
      </c>
      <c r="K4" s="10" t="s">
        <v>142</v>
      </c>
      <c r="L4" s="10" t="s">
        <v>143</v>
      </c>
      <c r="M4" s="10" t="s">
        <v>144</v>
      </c>
      <c r="N4" s="1" t="s">
        <v>49</v>
      </c>
    </row>
    <row r="5" spans="1:14" x14ac:dyDescent="0.3">
      <c r="A5" s="10" t="s">
        <v>145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4">
        <f>SUM(B5:M5)</f>
        <v>0</v>
      </c>
    </row>
    <row r="6" spans="1:14" x14ac:dyDescent="0.3">
      <c r="A6" s="10" t="s">
        <v>315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4"/>
    </row>
    <row r="7" spans="1:14" x14ac:dyDescent="0.3">
      <c r="A7" s="10" t="s">
        <v>158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4"/>
    </row>
    <row r="8" spans="1:14" x14ac:dyDescent="0.3">
      <c r="A8" s="10" t="s">
        <v>146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4">
        <f t="shared" ref="N8:N17" si="0">SUM(B8:M8)</f>
        <v>0</v>
      </c>
    </row>
    <row r="9" spans="1:14" x14ac:dyDescent="0.3">
      <c r="A9" s="10" t="s">
        <v>147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4">
        <f t="shared" si="0"/>
        <v>0</v>
      </c>
    </row>
    <row r="10" spans="1:14" x14ac:dyDescent="0.3">
      <c r="A10" s="10" t="s">
        <v>148</v>
      </c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4">
        <f t="shared" si="0"/>
        <v>0</v>
      </c>
    </row>
    <row r="11" spans="1:14" x14ac:dyDescent="0.3">
      <c r="A11" s="10" t="s">
        <v>149</v>
      </c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4">
        <f t="shared" si="0"/>
        <v>0</v>
      </c>
    </row>
    <row r="12" spans="1:14" x14ac:dyDescent="0.3">
      <c r="A12" s="10" t="s">
        <v>150</v>
      </c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4">
        <f t="shared" si="0"/>
        <v>0</v>
      </c>
    </row>
    <row r="13" spans="1:14" x14ac:dyDescent="0.3">
      <c r="A13" s="10" t="s">
        <v>316</v>
      </c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4">
        <f t="shared" si="0"/>
        <v>0</v>
      </c>
    </row>
    <row r="14" spans="1:14" x14ac:dyDescent="0.3">
      <c r="A14" s="10" t="s">
        <v>151</v>
      </c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4">
        <f t="shared" si="0"/>
        <v>0</v>
      </c>
    </row>
    <row r="15" spans="1:14" x14ac:dyDescent="0.3">
      <c r="A15" s="10" t="s">
        <v>152</v>
      </c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4">
        <f t="shared" si="0"/>
        <v>0</v>
      </c>
    </row>
    <row r="16" spans="1:14" x14ac:dyDescent="0.3">
      <c r="A16" s="12" t="s">
        <v>156</v>
      </c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4">
        <f t="shared" si="0"/>
        <v>0</v>
      </c>
    </row>
    <row r="17" spans="1:14" x14ac:dyDescent="0.3">
      <c r="A17" s="5" t="s">
        <v>49</v>
      </c>
      <c r="B17" s="6">
        <f t="shared" ref="B17:M17" si="1">SUM(B5:B16)</f>
        <v>0</v>
      </c>
      <c r="C17" s="6">
        <f t="shared" si="1"/>
        <v>0</v>
      </c>
      <c r="D17" s="6">
        <f t="shared" si="1"/>
        <v>0</v>
      </c>
      <c r="E17" s="6">
        <f t="shared" si="1"/>
        <v>0</v>
      </c>
      <c r="F17" s="6">
        <f t="shared" si="1"/>
        <v>0</v>
      </c>
      <c r="G17" s="6">
        <f t="shared" si="1"/>
        <v>0</v>
      </c>
      <c r="H17" s="6">
        <f t="shared" si="1"/>
        <v>0</v>
      </c>
      <c r="I17" s="6">
        <f t="shared" si="1"/>
        <v>0</v>
      </c>
      <c r="J17" s="6">
        <f t="shared" si="1"/>
        <v>0</v>
      </c>
      <c r="K17" s="6">
        <f t="shared" si="1"/>
        <v>0</v>
      </c>
      <c r="L17" s="6">
        <f t="shared" si="1"/>
        <v>0</v>
      </c>
      <c r="M17" s="6">
        <f t="shared" si="1"/>
        <v>0</v>
      </c>
      <c r="N17" s="4">
        <f t="shared" si="0"/>
        <v>0</v>
      </c>
    </row>
    <row r="18" spans="1:14" x14ac:dyDescent="0.3">
      <c r="A18" s="3" t="s">
        <v>153</v>
      </c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2"/>
    </row>
    <row r="19" spans="1:14" x14ac:dyDescent="0.3">
      <c r="A19" s="5" t="s">
        <v>27</v>
      </c>
      <c r="B19" s="5" t="s">
        <v>133</v>
      </c>
      <c r="C19" s="5" t="s">
        <v>134</v>
      </c>
      <c r="D19" s="5" t="s">
        <v>135</v>
      </c>
      <c r="E19" s="5" t="s">
        <v>136</v>
      </c>
      <c r="F19" s="5" t="s">
        <v>137</v>
      </c>
      <c r="G19" s="5" t="s">
        <v>138</v>
      </c>
      <c r="H19" s="10" t="s">
        <v>139</v>
      </c>
      <c r="I19" s="10" t="s">
        <v>140</v>
      </c>
      <c r="J19" s="10" t="s">
        <v>141</v>
      </c>
      <c r="K19" s="10" t="s">
        <v>142</v>
      </c>
      <c r="L19" s="10" t="s">
        <v>143</v>
      </c>
      <c r="M19" s="10" t="s">
        <v>144</v>
      </c>
      <c r="N19" s="1" t="s">
        <v>49</v>
      </c>
    </row>
    <row r="20" spans="1:14" x14ac:dyDescent="0.3">
      <c r="A20" s="10" t="s">
        <v>145</v>
      </c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7">
        <f t="shared" ref="N20:N30" si="2">SUM(B20:M20)</f>
        <v>0</v>
      </c>
    </row>
    <row r="21" spans="1:14" x14ac:dyDescent="0.3">
      <c r="A21" s="10" t="s">
        <v>315</v>
      </c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7"/>
    </row>
    <row r="22" spans="1:14" x14ac:dyDescent="0.3">
      <c r="A22" s="10" t="s">
        <v>158</v>
      </c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7"/>
    </row>
    <row r="23" spans="1:14" x14ac:dyDescent="0.3">
      <c r="A23" s="10" t="s">
        <v>146</v>
      </c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7">
        <f t="shared" si="2"/>
        <v>0</v>
      </c>
    </row>
    <row r="24" spans="1:14" x14ac:dyDescent="0.3">
      <c r="A24" s="10" t="s">
        <v>147</v>
      </c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7">
        <f t="shared" si="2"/>
        <v>0</v>
      </c>
    </row>
    <row r="25" spans="1:14" x14ac:dyDescent="0.3">
      <c r="A25" s="10" t="s">
        <v>148</v>
      </c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7">
        <f t="shared" si="2"/>
        <v>0</v>
      </c>
    </row>
    <row r="26" spans="1:14" x14ac:dyDescent="0.3">
      <c r="A26" s="10" t="s">
        <v>149</v>
      </c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7">
        <f t="shared" si="2"/>
        <v>0</v>
      </c>
    </row>
    <row r="27" spans="1:14" x14ac:dyDescent="0.3">
      <c r="A27" s="10" t="s">
        <v>150</v>
      </c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7">
        <f t="shared" si="2"/>
        <v>0</v>
      </c>
    </row>
    <row r="28" spans="1:14" x14ac:dyDescent="0.3">
      <c r="A28" s="10" t="s">
        <v>316</v>
      </c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7">
        <f t="shared" si="2"/>
        <v>0</v>
      </c>
    </row>
    <row r="29" spans="1:14" x14ac:dyDescent="0.3">
      <c r="A29" s="10" t="s">
        <v>154</v>
      </c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7">
        <f t="shared" si="2"/>
        <v>0</v>
      </c>
    </row>
    <row r="30" spans="1:14" x14ac:dyDescent="0.3">
      <c r="A30" s="10" t="s">
        <v>151</v>
      </c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7">
        <f t="shared" si="2"/>
        <v>0</v>
      </c>
    </row>
    <row r="31" spans="1:14" x14ac:dyDescent="0.3">
      <c r="A31" s="10" t="s">
        <v>156</v>
      </c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7"/>
    </row>
    <row r="32" spans="1:14" x14ac:dyDescent="0.3">
      <c r="A32" s="10" t="s">
        <v>157</v>
      </c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7"/>
    </row>
    <row r="33" spans="1:14" x14ac:dyDescent="0.3">
      <c r="A33" s="12"/>
      <c r="B33" s="6"/>
      <c r="C33" s="6">
        <f>SUM(C20:C30)</f>
        <v>0</v>
      </c>
      <c r="D33" s="6">
        <f>SUM(D20:D30)</f>
        <v>0</v>
      </c>
      <c r="E33" s="6">
        <f>SUM(E20:E30)</f>
        <v>0</v>
      </c>
      <c r="F33" s="6">
        <f>SUM(F20:F30)</f>
        <v>0</v>
      </c>
      <c r="G33" s="6">
        <f>SUM(G20:G32)</f>
        <v>0</v>
      </c>
      <c r="H33" s="6">
        <f>SUM(H20:H30)</f>
        <v>0</v>
      </c>
      <c r="I33" s="6">
        <f>SUM(I20:I30)</f>
        <v>0</v>
      </c>
      <c r="J33" s="6">
        <f>SUM(J20:J31)</f>
        <v>0</v>
      </c>
      <c r="K33" s="6">
        <f>SUM(K20:K30)</f>
        <v>0</v>
      </c>
      <c r="L33" s="6">
        <f>SUM(L20:L30)</f>
        <v>0</v>
      </c>
      <c r="M33" s="6">
        <f>SUM(M20:M30)</f>
        <v>0</v>
      </c>
      <c r="N33" s="6">
        <f>SUM(N20:N30)</f>
        <v>0</v>
      </c>
    </row>
  </sheetData>
  <mergeCells count="2">
    <mergeCell ref="A1:N1"/>
    <mergeCell ref="A2:N2"/>
  </mergeCells>
  <pageMargins left="0.23622047244094491" right="0.15748031496062992" top="0.43307086614173229" bottom="0.74803149606299213" header="0.31496062992125984" footer="0.31496062992125984"/>
  <pageSetup paperSize="9" scale="75"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"/>
  <sheetViews>
    <sheetView workbookViewId="0">
      <selection activeCell="M27" sqref="M27"/>
    </sheetView>
  </sheetViews>
  <sheetFormatPr defaultRowHeight="14.25" x14ac:dyDescent="0.2"/>
  <cols>
    <col min="7" max="7" width="11" customWidth="1"/>
    <col min="9" max="9" width="12.875" customWidth="1"/>
    <col min="10" max="10" width="10.75" customWidth="1"/>
  </cols>
  <sheetData>
    <row r="1" spans="1:10" ht="21.75" x14ac:dyDescent="0.2">
      <c r="A1" s="658" t="s">
        <v>159</v>
      </c>
      <c r="B1" s="658"/>
      <c r="C1" s="658"/>
      <c r="D1" s="658"/>
      <c r="E1" s="658"/>
      <c r="F1" s="658"/>
      <c r="G1" s="658"/>
      <c r="H1" s="658"/>
      <c r="I1" s="658"/>
      <c r="J1" s="658"/>
    </row>
    <row r="2" spans="1:10" ht="21.75" x14ac:dyDescent="0.2">
      <c r="A2" s="658" t="s">
        <v>160</v>
      </c>
      <c r="B2" s="658"/>
      <c r="C2" s="658"/>
      <c r="D2" s="658"/>
      <c r="E2" s="658"/>
      <c r="F2" s="658"/>
      <c r="G2" s="658"/>
      <c r="H2" s="658"/>
      <c r="I2" s="658"/>
      <c r="J2" s="658"/>
    </row>
    <row r="3" spans="1:10" ht="21.75" x14ac:dyDescent="0.2">
      <c r="A3" s="658" t="s">
        <v>327</v>
      </c>
      <c r="B3" s="658"/>
      <c r="C3" s="658"/>
      <c r="D3" s="658"/>
      <c r="E3" s="658"/>
      <c r="F3" s="658"/>
      <c r="G3" s="658"/>
      <c r="H3" s="658"/>
      <c r="I3" s="658"/>
      <c r="J3" s="658"/>
    </row>
    <row r="4" spans="1:10" ht="21" x14ac:dyDescent="0.2">
      <c r="A4" s="13"/>
      <c r="B4" s="13"/>
      <c r="C4" s="13"/>
      <c r="D4" s="13"/>
      <c r="E4" s="13"/>
      <c r="F4" s="13"/>
      <c r="G4" s="13"/>
      <c r="H4" s="13"/>
      <c r="I4" s="13"/>
      <c r="J4" s="13"/>
    </row>
    <row r="5" spans="1:10" ht="21" x14ac:dyDescent="0.2">
      <c r="A5" s="14" t="s">
        <v>161</v>
      </c>
      <c r="B5" s="15" t="s">
        <v>162</v>
      </c>
      <c r="C5" s="16"/>
      <c r="D5" s="16"/>
      <c r="E5" s="16"/>
      <c r="F5" s="16"/>
      <c r="G5" s="16"/>
      <c r="H5" s="17"/>
      <c r="I5" s="17"/>
      <c r="J5" s="18"/>
    </row>
    <row r="6" spans="1:10" ht="21" x14ac:dyDescent="0.2">
      <c r="A6" s="19"/>
      <c r="B6" s="20" t="s">
        <v>306</v>
      </c>
      <c r="C6" s="20"/>
      <c r="D6" s="20"/>
      <c r="E6" s="20"/>
      <c r="F6" s="20"/>
      <c r="G6" s="20"/>
      <c r="H6" s="21"/>
      <c r="I6" s="22"/>
      <c r="J6" s="23"/>
    </row>
    <row r="7" spans="1:10" ht="21" x14ac:dyDescent="0.2">
      <c r="A7" s="19"/>
      <c r="B7" s="20" t="s">
        <v>163</v>
      </c>
      <c r="C7" s="20"/>
      <c r="D7" s="20"/>
      <c r="E7" s="20"/>
      <c r="F7" s="20"/>
      <c r="G7" s="20"/>
      <c r="H7" s="24"/>
      <c r="I7" s="24"/>
      <c r="J7" s="23"/>
    </row>
    <row r="8" spans="1:10" ht="21" x14ac:dyDescent="0.2">
      <c r="A8" s="19"/>
      <c r="B8" s="25" t="s">
        <v>164</v>
      </c>
      <c r="C8" s="20" t="s">
        <v>165</v>
      </c>
      <c r="D8" s="20"/>
      <c r="E8" s="20"/>
      <c r="F8" s="20"/>
      <c r="G8" s="20"/>
      <c r="H8" s="24"/>
      <c r="I8" s="24"/>
      <c r="J8" s="23"/>
    </row>
    <row r="9" spans="1:10" ht="21" x14ac:dyDescent="0.2">
      <c r="A9" s="19"/>
      <c r="B9" s="20"/>
      <c r="C9" s="20" t="s">
        <v>166</v>
      </c>
      <c r="D9" s="20"/>
      <c r="E9" s="20"/>
      <c r="F9" s="20"/>
      <c r="G9" s="20"/>
      <c r="H9" s="24"/>
      <c r="I9" s="24"/>
      <c r="J9" s="23"/>
    </row>
    <row r="10" spans="1:10" ht="21" x14ac:dyDescent="0.2">
      <c r="A10" s="19"/>
      <c r="B10" s="20"/>
      <c r="C10" s="20" t="s">
        <v>167</v>
      </c>
      <c r="D10" s="26" t="s">
        <v>168</v>
      </c>
      <c r="E10" s="26"/>
      <c r="F10" s="26"/>
      <c r="G10" s="20"/>
      <c r="H10" s="24"/>
      <c r="I10" s="24"/>
      <c r="J10" s="23"/>
    </row>
    <row r="11" spans="1:10" ht="21" x14ac:dyDescent="0.2">
      <c r="A11" s="19"/>
      <c r="B11" s="20"/>
      <c r="C11" s="20"/>
      <c r="D11" s="26" t="s">
        <v>169</v>
      </c>
      <c r="E11" s="26"/>
      <c r="F11" s="26"/>
      <c r="G11" s="20"/>
      <c r="H11" s="24"/>
      <c r="I11" s="24"/>
      <c r="J11" s="23"/>
    </row>
    <row r="12" spans="1:10" ht="21" x14ac:dyDescent="0.2">
      <c r="A12" s="19"/>
      <c r="B12" s="20"/>
      <c r="C12" s="20"/>
      <c r="D12" s="26" t="s">
        <v>170</v>
      </c>
      <c r="E12" s="26"/>
      <c r="F12" s="26"/>
      <c r="G12" s="20"/>
      <c r="H12" s="24"/>
      <c r="I12" s="24"/>
      <c r="J12" s="23"/>
    </row>
    <row r="13" spans="1:10" ht="21" x14ac:dyDescent="0.2">
      <c r="A13" s="19"/>
      <c r="B13" s="20"/>
      <c r="C13" s="20" t="s">
        <v>171</v>
      </c>
      <c r="D13" s="26"/>
      <c r="E13" s="26"/>
      <c r="F13" s="26"/>
      <c r="G13" s="20"/>
      <c r="H13" s="24"/>
      <c r="I13" s="24"/>
      <c r="J13" s="23"/>
    </row>
    <row r="14" spans="1:10" ht="21" x14ac:dyDescent="0.2">
      <c r="A14" s="19"/>
      <c r="B14" s="20"/>
      <c r="C14" s="20" t="s">
        <v>172</v>
      </c>
      <c r="D14" s="26"/>
      <c r="E14" s="26"/>
      <c r="F14" s="26"/>
      <c r="G14" s="20"/>
      <c r="H14" s="24"/>
      <c r="I14" s="24"/>
      <c r="J14" s="23"/>
    </row>
    <row r="15" spans="1:10" ht="21" x14ac:dyDescent="0.2">
      <c r="A15" s="19"/>
      <c r="B15" s="20"/>
      <c r="C15" s="20" t="s">
        <v>173</v>
      </c>
      <c r="D15" s="20"/>
      <c r="E15" s="20"/>
      <c r="F15" s="20"/>
      <c r="G15" s="20"/>
      <c r="H15" s="24"/>
      <c r="I15" s="24"/>
      <c r="J15" s="23"/>
    </row>
    <row r="16" spans="1:10" ht="21" x14ac:dyDescent="0.2">
      <c r="A16" s="19"/>
      <c r="B16" s="20"/>
      <c r="C16" s="20" t="s">
        <v>174</v>
      </c>
      <c r="D16" s="20"/>
      <c r="E16" s="20"/>
      <c r="F16" s="20"/>
      <c r="G16" s="20"/>
      <c r="H16" s="24"/>
      <c r="I16" s="24"/>
      <c r="J16" s="23"/>
    </row>
    <row r="17" spans="1:10" ht="21" x14ac:dyDescent="0.2">
      <c r="A17" s="19"/>
      <c r="B17" s="27" t="s">
        <v>175</v>
      </c>
      <c r="C17" s="20"/>
      <c r="D17" s="20"/>
      <c r="E17" s="20"/>
      <c r="F17" s="20"/>
      <c r="G17" s="20"/>
      <c r="H17" s="24"/>
      <c r="I17" s="22"/>
      <c r="J17" s="28"/>
    </row>
    <row r="18" spans="1:10" ht="21" x14ac:dyDescent="0.2">
      <c r="A18" s="29" t="s">
        <v>176</v>
      </c>
      <c r="B18" s="27" t="s">
        <v>177</v>
      </c>
      <c r="C18" s="27"/>
      <c r="D18" s="27"/>
      <c r="E18" s="27"/>
      <c r="F18" s="27"/>
      <c r="G18" s="27"/>
      <c r="H18" s="24"/>
      <c r="I18" s="24"/>
      <c r="J18" s="23"/>
    </row>
    <row r="19" spans="1:10" ht="21" x14ac:dyDescent="0.2">
      <c r="A19" s="19"/>
      <c r="B19" s="20" t="s">
        <v>307</v>
      </c>
      <c r="C19" s="20"/>
      <c r="D19" s="20"/>
      <c r="E19" s="20"/>
      <c r="F19" s="20"/>
      <c r="G19" s="20"/>
      <c r="H19" s="24"/>
      <c r="I19" s="24"/>
      <c r="J19" s="23"/>
    </row>
    <row r="20" spans="1:10" ht="21" x14ac:dyDescent="0.2">
      <c r="A20" s="19"/>
      <c r="B20" s="20" t="s">
        <v>163</v>
      </c>
      <c r="C20" s="20"/>
      <c r="D20" s="20"/>
      <c r="E20" s="20"/>
      <c r="F20" s="20"/>
      <c r="G20" s="20"/>
      <c r="H20" s="24"/>
      <c r="I20" s="24"/>
      <c r="J20" s="23"/>
    </row>
    <row r="21" spans="1:10" ht="21" x14ac:dyDescent="0.2">
      <c r="A21" s="19"/>
      <c r="B21" s="25" t="s">
        <v>164</v>
      </c>
      <c r="C21" s="20" t="s">
        <v>178</v>
      </c>
      <c r="D21" s="20"/>
      <c r="E21" s="20"/>
      <c r="F21" s="20"/>
      <c r="G21" s="20"/>
      <c r="H21" s="24"/>
      <c r="I21" s="24"/>
      <c r="J21" s="23"/>
    </row>
    <row r="22" spans="1:10" ht="21" x14ac:dyDescent="0.2">
      <c r="A22" s="19"/>
      <c r="B22" s="20"/>
      <c r="C22" s="20" t="s">
        <v>179</v>
      </c>
      <c r="D22" s="20"/>
      <c r="E22" s="20"/>
      <c r="F22" s="20"/>
      <c r="G22" s="20"/>
      <c r="H22" s="24"/>
      <c r="I22" s="24"/>
      <c r="J22" s="23"/>
    </row>
    <row r="23" spans="1:10" ht="21" x14ac:dyDescent="0.2">
      <c r="A23" s="19"/>
      <c r="B23" s="20"/>
      <c r="C23" s="20" t="s">
        <v>180</v>
      </c>
      <c r="D23" s="20"/>
      <c r="E23" s="20"/>
      <c r="F23" s="20"/>
      <c r="G23" s="20"/>
      <c r="H23" s="24"/>
      <c r="I23" s="24"/>
      <c r="J23" s="23"/>
    </row>
    <row r="24" spans="1:10" ht="21" x14ac:dyDescent="0.2">
      <c r="A24" s="19"/>
      <c r="B24" s="20"/>
      <c r="C24" s="20" t="s">
        <v>181</v>
      </c>
      <c r="D24" s="20"/>
      <c r="E24" s="20"/>
      <c r="F24" s="20"/>
      <c r="G24" s="20"/>
      <c r="H24" s="24"/>
      <c r="I24" s="24"/>
      <c r="J24" s="23"/>
    </row>
    <row r="25" spans="1:10" ht="21" x14ac:dyDescent="0.2">
      <c r="A25" s="19"/>
      <c r="B25" s="27" t="s">
        <v>175</v>
      </c>
      <c r="C25" s="20"/>
      <c r="D25" s="20"/>
      <c r="E25" s="20"/>
      <c r="F25" s="20"/>
      <c r="G25" s="20"/>
      <c r="H25" s="24"/>
      <c r="I25" s="24"/>
      <c r="J25" s="23"/>
    </row>
    <row r="26" spans="1:10" ht="21" x14ac:dyDescent="0.2">
      <c r="A26" s="19" t="s">
        <v>182</v>
      </c>
      <c r="B26" s="20"/>
      <c r="C26" s="20"/>
      <c r="D26" s="20"/>
      <c r="E26" s="20"/>
      <c r="F26" s="20"/>
      <c r="G26" s="20"/>
      <c r="H26" s="24"/>
      <c r="I26" s="24"/>
      <c r="J26" s="23"/>
    </row>
    <row r="27" spans="1:10" ht="21" x14ac:dyDescent="0.2">
      <c r="A27" s="19" t="s">
        <v>183</v>
      </c>
      <c r="B27" s="20"/>
      <c r="C27" s="20"/>
      <c r="D27" s="20"/>
      <c r="E27" s="20"/>
      <c r="F27" s="20"/>
      <c r="G27" s="20"/>
      <c r="H27" s="24"/>
      <c r="I27" s="24"/>
      <c r="J27" s="23"/>
    </row>
    <row r="28" spans="1:10" ht="21" x14ac:dyDescent="0.2">
      <c r="A28" s="19" t="s">
        <v>308</v>
      </c>
      <c r="B28" s="20"/>
      <c r="C28" s="20"/>
      <c r="D28" s="20"/>
      <c r="E28" s="20"/>
      <c r="F28" s="20"/>
      <c r="G28" s="20"/>
      <c r="H28" s="24"/>
      <c r="I28" s="24"/>
      <c r="J28" s="75">
        <v>8605692.6500000004</v>
      </c>
    </row>
    <row r="29" spans="1:10" ht="21" x14ac:dyDescent="0.2">
      <c r="A29" s="30" t="s">
        <v>164</v>
      </c>
      <c r="B29" s="20" t="s">
        <v>309</v>
      </c>
      <c r="C29" s="20"/>
      <c r="D29" s="20"/>
      <c r="E29" s="20"/>
      <c r="F29" s="20"/>
      <c r="G29" s="20"/>
      <c r="H29" s="22"/>
      <c r="I29" s="22"/>
      <c r="J29" s="75">
        <f>3076683+131886</f>
        <v>3208569</v>
      </c>
    </row>
    <row r="30" spans="1:10" ht="21" x14ac:dyDescent="0.2">
      <c r="A30" s="19"/>
      <c r="B30" s="20" t="s">
        <v>184</v>
      </c>
      <c r="C30" s="20"/>
      <c r="D30" s="20"/>
      <c r="E30" s="20"/>
      <c r="F30" s="20"/>
      <c r="G30" s="20"/>
      <c r="H30" s="24"/>
      <c r="I30" s="24"/>
      <c r="J30" s="75">
        <v>274500</v>
      </c>
    </row>
    <row r="31" spans="1:10" ht="21" x14ac:dyDescent="0.2">
      <c r="A31" s="19" t="s">
        <v>310</v>
      </c>
      <c r="B31" s="20"/>
      <c r="C31" s="20"/>
      <c r="D31" s="20"/>
      <c r="E31" s="20"/>
      <c r="F31" s="20"/>
      <c r="G31" s="20"/>
      <c r="H31" s="24"/>
      <c r="I31" s="24"/>
      <c r="J31" s="76"/>
    </row>
    <row r="32" spans="1:10" ht="21" x14ac:dyDescent="0.2">
      <c r="A32" s="19" t="s">
        <v>185</v>
      </c>
      <c r="B32" s="20"/>
      <c r="C32" s="20"/>
      <c r="D32" s="20"/>
      <c r="E32" s="20"/>
      <c r="F32" s="20"/>
      <c r="G32" s="20"/>
      <c r="H32" s="24"/>
      <c r="I32" s="24"/>
      <c r="J32" s="76"/>
    </row>
    <row r="33" spans="1:10" ht="21" x14ac:dyDescent="0.2">
      <c r="A33" s="19" t="s">
        <v>186</v>
      </c>
      <c r="B33" s="20"/>
      <c r="C33" s="20"/>
      <c r="D33" s="20"/>
      <c r="E33" s="20"/>
      <c r="F33" s="20"/>
      <c r="G33" s="20"/>
      <c r="H33" s="24"/>
      <c r="I33" s="24"/>
      <c r="J33" s="76"/>
    </row>
    <row r="34" spans="1:10" ht="21" x14ac:dyDescent="0.2">
      <c r="A34" s="31" t="s">
        <v>311</v>
      </c>
      <c r="B34" s="32"/>
      <c r="C34" s="32"/>
      <c r="D34" s="32"/>
      <c r="E34" s="32"/>
      <c r="F34" s="32"/>
      <c r="G34" s="32"/>
      <c r="H34" s="33"/>
      <c r="I34" s="33"/>
      <c r="J34" s="77">
        <f>J28-J29-J30</f>
        <v>5122623.6500000004</v>
      </c>
    </row>
    <row r="35" spans="1:10" ht="21" x14ac:dyDescent="0.2">
      <c r="A35" s="13"/>
      <c r="B35" s="13"/>
      <c r="C35" s="13"/>
      <c r="D35" s="13"/>
      <c r="E35" s="13"/>
      <c r="F35" s="13"/>
      <c r="G35" s="13"/>
      <c r="H35" s="13"/>
      <c r="I35" s="13"/>
      <c r="J35" s="13"/>
    </row>
    <row r="36" spans="1:10" ht="21" x14ac:dyDescent="0.2">
      <c r="A36" s="34" t="s">
        <v>187</v>
      </c>
      <c r="B36" s="13"/>
      <c r="C36" s="13" t="s">
        <v>288</v>
      </c>
      <c r="D36" s="13"/>
      <c r="E36" s="13"/>
      <c r="F36" s="13"/>
      <c r="G36" s="13"/>
      <c r="H36" s="13"/>
      <c r="I36" s="13"/>
      <c r="J36" s="35">
        <v>8118830.7300000004</v>
      </c>
    </row>
    <row r="37" spans="1:10" ht="21" x14ac:dyDescent="0.2">
      <c r="A37" s="13"/>
      <c r="B37" s="13"/>
      <c r="C37" s="36" t="s">
        <v>164</v>
      </c>
      <c r="D37" s="13" t="s">
        <v>188</v>
      </c>
      <c r="E37" s="13"/>
      <c r="F37" s="13"/>
      <c r="G37" s="13"/>
      <c r="H37" s="13"/>
      <c r="I37" s="13"/>
      <c r="J37" s="37" t="s">
        <v>189</v>
      </c>
    </row>
    <row r="38" spans="1:10" ht="21" x14ac:dyDescent="0.2">
      <c r="A38" s="13"/>
      <c r="B38" s="13"/>
      <c r="C38" s="13"/>
      <c r="D38" s="13" t="s">
        <v>190</v>
      </c>
      <c r="E38" s="13"/>
      <c r="F38" s="13"/>
      <c r="G38" s="13"/>
      <c r="H38" s="13"/>
      <c r="I38" s="13"/>
      <c r="J38" s="37" t="s">
        <v>189</v>
      </c>
    </row>
    <row r="39" spans="1:10" ht="21" x14ac:dyDescent="0.2">
      <c r="A39" s="13"/>
      <c r="B39" s="13"/>
      <c r="C39" s="13"/>
      <c r="D39" s="13" t="s">
        <v>191</v>
      </c>
      <c r="E39" s="13"/>
      <c r="F39" s="13"/>
      <c r="G39" s="13"/>
      <c r="H39" s="13"/>
      <c r="I39" s="13"/>
      <c r="J39" s="35">
        <v>8118830.7300000004</v>
      </c>
    </row>
    <row r="40" spans="1:10" ht="21" x14ac:dyDescent="0.2">
      <c r="A40" s="13"/>
      <c r="B40" s="13"/>
      <c r="C40" s="13"/>
      <c r="D40" s="13"/>
      <c r="E40" s="13"/>
      <c r="F40" s="13"/>
      <c r="G40" s="13"/>
      <c r="H40" s="13"/>
      <c r="I40" s="13"/>
      <c r="J40" s="13"/>
    </row>
    <row r="41" spans="1:10" ht="21" x14ac:dyDescent="0.2">
      <c r="A41" s="13"/>
      <c r="B41" s="13"/>
      <c r="C41" s="13"/>
      <c r="D41" s="13"/>
      <c r="E41" s="659" t="s">
        <v>192</v>
      </c>
      <c r="F41" s="659"/>
      <c r="G41" s="659"/>
      <c r="H41" s="659"/>
      <c r="I41" s="13"/>
      <c r="J41" s="13"/>
    </row>
    <row r="42" spans="1:10" ht="21" x14ac:dyDescent="0.2">
      <c r="A42" s="13"/>
      <c r="B42" s="13"/>
      <c r="C42" s="13"/>
      <c r="D42" s="13"/>
      <c r="E42" s="13"/>
      <c r="F42" s="13" t="s">
        <v>194</v>
      </c>
      <c r="G42" s="13"/>
      <c r="H42" s="13"/>
      <c r="I42" s="13"/>
      <c r="J42" s="13"/>
    </row>
    <row r="43" spans="1:10" ht="21" x14ac:dyDescent="0.2">
      <c r="A43" s="13"/>
      <c r="B43" s="13"/>
      <c r="C43" s="13"/>
      <c r="D43" s="13"/>
      <c r="E43" s="13"/>
      <c r="F43" s="660" t="s">
        <v>195</v>
      </c>
      <c r="G43" s="660"/>
      <c r="H43" s="13"/>
      <c r="I43" s="13"/>
      <c r="J43" s="13"/>
    </row>
  </sheetData>
  <mergeCells count="5">
    <mergeCell ref="A1:J1"/>
    <mergeCell ref="A2:J2"/>
    <mergeCell ref="A3:J3"/>
    <mergeCell ref="E41:H41"/>
    <mergeCell ref="F43:G43"/>
  </mergeCells>
  <pageMargins left="0.42" right="0.16" top="0.17" bottom="0.16" header="0.31496062992125984" footer="0.31496062992125984"/>
  <pageSetup paperSize="9" scale="90" orientation="portrait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49"/>
  <sheetViews>
    <sheetView topLeftCell="R1" workbookViewId="0">
      <selection activeCell="AF10" sqref="AF10"/>
    </sheetView>
  </sheetViews>
  <sheetFormatPr defaultRowHeight="23.25" x14ac:dyDescent="0.5"/>
  <cols>
    <col min="1" max="1" width="14.25" style="38" customWidth="1"/>
    <col min="2" max="9" width="6.5" style="38" customWidth="1"/>
    <col min="10" max="38" width="5.875" style="38" customWidth="1"/>
    <col min="39" max="39" width="5" style="38" customWidth="1"/>
    <col min="40" max="40" width="7" style="38" customWidth="1"/>
    <col min="41" max="41" width="8.375" style="38" customWidth="1"/>
    <col min="42" max="42" width="7.375" style="38" customWidth="1"/>
    <col min="43" max="43" width="4.875" style="38" customWidth="1"/>
    <col min="44" max="44" width="6.875" style="38" customWidth="1"/>
    <col min="45" max="16384" width="9" style="38"/>
  </cols>
  <sheetData>
    <row r="1" spans="1:41" x14ac:dyDescent="0.5">
      <c r="A1" s="661" t="s">
        <v>222</v>
      </c>
      <c r="B1" s="661"/>
      <c r="C1" s="661"/>
      <c r="D1" s="661"/>
      <c r="E1" s="661"/>
      <c r="F1" s="661"/>
      <c r="G1" s="661"/>
      <c r="H1" s="661"/>
      <c r="I1" s="661"/>
      <c r="J1" s="661"/>
      <c r="K1" s="661"/>
      <c r="L1" s="661"/>
      <c r="M1" s="661"/>
      <c r="N1" s="661"/>
      <c r="O1" s="661"/>
      <c r="P1" s="661"/>
      <c r="Q1" s="661"/>
      <c r="R1" s="661"/>
      <c r="S1" s="661"/>
      <c r="T1" s="661"/>
      <c r="U1" s="661"/>
      <c r="V1" s="661"/>
      <c r="W1" s="661"/>
      <c r="X1" s="661"/>
      <c r="Y1" s="661"/>
      <c r="Z1" s="661"/>
      <c r="AA1" s="661"/>
      <c r="AB1" s="661"/>
      <c r="AC1" s="661"/>
      <c r="AD1" s="661"/>
      <c r="AE1" s="661"/>
      <c r="AF1" s="661"/>
      <c r="AG1" s="661"/>
      <c r="AH1" s="661"/>
      <c r="AI1" s="661"/>
      <c r="AJ1" s="661"/>
      <c r="AK1" s="661"/>
      <c r="AL1" s="661"/>
      <c r="AM1" s="661"/>
      <c r="AN1" s="661"/>
    </row>
    <row r="2" spans="1:41" ht="25.5" customHeight="1" x14ac:dyDescent="0.5">
      <c r="A2" s="661" t="s">
        <v>197</v>
      </c>
      <c r="B2" s="661"/>
      <c r="C2" s="661"/>
      <c r="D2" s="661"/>
      <c r="E2" s="661"/>
      <c r="F2" s="661"/>
      <c r="G2" s="661"/>
      <c r="H2" s="661"/>
      <c r="I2" s="661"/>
      <c r="J2" s="661"/>
      <c r="K2" s="661"/>
      <c r="L2" s="661"/>
      <c r="M2" s="661"/>
      <c r="N2" s="661"/>
      <c r="O2" s="661"/>
      <c r="P2" s="661"/>
      <c r="Q2" s="661"/>
      <c r="R2" s="661"/>
      <c r="S2" s="661"/>
      <c r="T2" s="661"/>
      <c r="U2" s="661"/>
      <c r="V2" s="661"/>
      <c r="W2" s="661"/>
      <c r="X2" s="661"/>
      <c r="Y2" s="661"/>
      <c r="Z2" s="661"/>
      <c r="AA2" s="661"/>
      <c r="AB2" s="661"/>
      <c r="AC2" s="661"/>
      <c r="AD2" s="661"/>
      <c r="AE2" s="661"/>
      <c r="AF2" s="661"/>
      <c r="AG2" s="661"/>
      <c r="AH2" s="661"/>
      <c r="AI2" s="661"/>
      <c r="AJ2" s="661"/>
      <c r="AK2" s="661"/>
      <c r="AL2" s="661"/>
      <c r="AM2" s="661"/>
      <c r="AN2" s="661"/>
    </row>
    <row r="3" spans="1:41" x14ac:dyDescent="0.5">
      <c r="A3" s="43" t="s">
        <v>198</v>
      </c>
      <c r="B3" s="662" t="s">
        <v>235</v>
      </c>
      <c r="C3" s="663"/>
      <c r="D3" s="663"/>
      <c r="E3" s="663" t="s">
        <v>236</v>
      </c>
      <c r="F3" s="664"/>
      <c r="G3" s="664"/>
      <c r="H3" s="663" t="s">
        <v>237</v>
      </c>
      <c r="I3" s="664"/>
      <c r="J3" s="664"/>
      <c r="K3" s="664"/>
      <c r="L3" s="663" t="s">
        <v>238</v>
      </c>
      <c r="M3" s="664"/>
      <c r="N3" s="664"/>
      <c r="O3" s="664"/>
      <c r="P3" s="663" t="s">
        <v>281</v>
      </c>
      <c r="Q3" s="664"/>
      <c r="R3" s="663" t="s">
        <v>240</v>
      </c>
      <c r="S3" s="664"/>
      <c r="T3" s="664"/>
      <c r="U3" s="664"/>
      <c r="V3" s="664"/>
      <c r="W3" s="665" t="s">
        <v>241</v>
      </c>
      <c r="X3" s="666"/>
      <c r="Y3" s="667"/>
      <c r="Z3" s="662" t="s">
        <v>244</v>
      </c>
      <c r="AA3" s="663"/>
      <c r="AB3" s="663"/>
      <c r="AC3" s="663" t="s">
        <v>245</v>
      </c>
      <c r="AD3" s="664"/>
      <c r="AE3" s="664"/>
      <c r="AF3" s="663" t="s">
        <v>246</v>
      </c>
      <c r="AG3" s="664"/>
      <c r="AH3" s="664"/>
      <c r="AI3" s="663" t="s">
        <v>247</v>
      </c>
      <c r="AJ3" s="664"/>
      <c r="AK3" s="664"/>
      <c r="AL3" s="664"/>
      <c r="AM3" s="663" t="s">
        <v>260</v>
      </c>
      <c r="AN3" s="664"/>
      <c r="AO3" s="53" t="s">
        <v>49</v>
      </c>
    </row>
    <row r="4" spans="1:41" x14ac:dyDescent="0.5">
      <c r="A4" s="44" t="s">
        <v>199</v>
      </c>
      <c r="B4" s="56" t="s">
        <v>200</v>
      </c>
      <c r="C4" s="57" t="s">
        <v>201</v>
      </c>
      <c r="D4" s="57" t="s">
        <v>202</v>
      </c>
      <c r="E4" s="57" t="s">
        <v>203</v>
      </c>
      <c r="F4" s="57" t="s">
        <v>204</v>
      </c>
      <c r="G4" s="57" t="s">
        <v>205</v>
      </c>
      <c r="H4" s="57" t="s">
        <v>206</v>
      </c>
      <c r="I4" s="57" t="s">
        <v>207</v>
      </c>
      <c r="J4" s="57" t="s">
        <v>208</v>
      </c>
      <c r="K4" s="57" t="s">
        <v>209</v>
      </c>
      <c r="L4" s="57" t="s">
        <v>210</v>
      </c>
      <c r="M4" s="57" t="s">
        <v>211</v>
      </c>
      <c r="N4" s="57" t="s">
        <v>212</v>
      </c>
      <c r="O4" s="57" t="s">
        <v>213</v>
      </c>
      <c r="P4" s="57" t="s">
        <v>214</v>
      </c>
      <c r="Q4" s="57" t="s">
        <v>215</v>
      </c>
      <c r="R4" s="57" t="s">
        <v>216</v>
      </c>
      <c r="S4" s="57" t="s">
        <v>217</v>
      </c>
      <c r="T4" s="57" t="s">
        <v>218</v>
      </c>
      <c r="U4" s="57" t="s">
        <v>219</v>
      </c>
      <c r="V4" s="57" t="s">
        <v>220</v>
      </c>
      <c r="W4" s="57" t="s">
        <v>242</v>
      </c>
      <c r="X4" s="57" t="s">
        <v>243</v>
      </c>
      <c r="Y4" s="57"/>
      <c r="Z4" s="58" t="s">
        <v>248</v>
      </c>
      <c r="AA4" s="59" t="s">
        <v>249</v>
      </c>
      <c r="AB4" s="59" t="s">
        <v>250</v>
      </c>
      <c r="AC4" s="59" t="s">
        <v>251</v>
      </c>
      <c r="AD4" s="59" t="s">
        <v>252</v>
      </c>
      <c r="AE4" s="59"/>
      <c r="AF4" s="59" t="s">
        <v>253</v>
      </c>
      <c r="AG4" s="59" t="s">
        <v>254</v>
      </c>
      <c r="AH4" s="59"/>
      <c r="AI4" s="59" t="s">
        <v>255</v>
      </c>
      <c r="AJ4" s="59" t="s">
        <v>256</v>
      </c>
      <c r="AK4" s="59" t="s">
        <v>257</v>
      </c>
      <c r="AL4" s="59" t="s">
        <v>258</v>
      </c>
      <c r="AM4" s="59" t="s">
        <v>259</v>
      </c>
      <c r="AN4" s="59" t="s">
        <v>215</v>
      </c>
      <c r="AO4" s="40"/>
    </row>
    <row r="5" spans="1:41" x14ac:dyDescent="0.5">
      <c r="A5" s="46" t="s">
        <v>266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48"/>
      <c r="AE5" s="48"/>
      <c r="AF5" s="48"/>
      <c r="AG5" s="48"/>
      <c r="AH5" s="48"/>
      <c r="AI5" s="48"/>
      <c r="AJ5" s="48"/>
      <c r="AK5" s="48"/>
      <c r="AL5" s="48"/>
      <c r="AM5" s="48"/>
      <c r="AN5" s="48"/>
      <c r="AO5" s="40"/>
    </row>
    <row r="6" spans="1:41" x14ac:dyDescent="0.5">
      <c r="A6" s="39" t="s">
        <v>264</v>
      </c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48"/>
      <c r="AH6" s="48"/>
      <c r="AI6" s="48"/>
      <c r="AJ6" s="48"/>
      <c r="AK6" s="48"/>
      <c r="AL6" s="48"/>
      <c r="AM6" s="48"/>
      <c r="AN6" s="48"/>
      <c r="AO6" s="55">
        <f>SUM(B6:AN6)</f>
        <v>0</v>
      </c>
    </row>
    <row r="7" spans="1:41" x14ac:dyDescent="0.5">
      <c r="A7" s="39" t="s">
        <v>265</v>
      </c>
      <c r="B7" s="48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  <c r="AG7" s="48"/>
      <c r="AH7" s="48"/>
      <c r="AI7" s="48"/>
      <c r="AJ7" s="48"/>
      <c r="AK7" s="48"/>
      <c r="AL7" s="48"/>
      <c r="AM7" s="48"/>
      <c r="AN7" s="48"/>
      <c r="AO7" s="55">
        <f t="shared" ref="AO7:AO8" si="0">SUM(B7:AN7)</f>
        <v>0</v>
      </c>
    </row>
    <row r="8" spans="1:41" x14ac:dyDescent="0.5">
      <c r="A8" s="41" t="s">
        <v>221</v>
      </c>
      <c r="B8" s="48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  <c r="AB8" s="48"/>
      <c r="AC8" s="48"/>
      <c r="AD8" s="48"/>
      <c r="AE8" s="48"/>
      <c r="AF8" s="48"/>
      <c r="AG8" s="48"/>
      <c r="AH8" s="48"/>
      <c r="AI8" s="48"/>
      <c r="AJ8" s="48"/>
      <c r="AK8" s="48"/>
      <c r="AL8" s="48"/>
      <c r="AM8" s="48"/>
      <c r="AN8" s="48"/>
      <c r="AO8" s="54">
        <f t="shared" si="0"/>
        <v>0</v>
      </c>
    </row>
    <row r="9" spans="1:41" ht="24" thickBot="1" x14ac:dyDescent="0.55000000000000004">
      <c r="A9" s="42" t="s">
        <v>84</v>
      </c>
      <c r="B9" s="49">
        <f>SUM(B6:B8)</f>
        <v>0</v>
      </c>
      <c r="C9" s="49">
        <f t="shared" ref="C9:V9" si="1">SUM(C6:C8)</f>
        <v>0</v>
      </c>
      <c r="D9" s="49">
        <f t="shared" si="1"/>
        <v>0</v>
      </c>
      <c r="E9" s="49">
        <f t="shared" si="1"/>
        <v>0</v>
      </c>
      <c r="F9" s="49">
        <f t="shared" si="1"/>
        <v>0</v>
      </c>
      <c r="G9" s="49">
        <f t="shared" si="1"/>
        <v>0</v>
      </c>
      <c r="H9" s="49">
        <f t="shared" si="1"/>
        <v>0</v>
      </c>
      <c r="I9" s="49">
        <f t="shared" si="1"/>
        <v>0</v>
      </c>
      <c r="J9" s="49">
        <f t="shared" si="1"/>
        <v>0</v>
      </c>
      <c r="K9" s="49">
        <f t="shared" si="1"/>
        <v>0</v>
      </c>
      <c r="L9" s="49">
        <f t="shared" si="1"/>
        <v>0</v>
      </c>
      <c r="M9" s="49">
        <f t="shared" si="1"/>
        <v>0</v>
      </c>
      <c r="N9" s="49">
        <f t="shared" si="1"/>
        <v>0</v>
      </c>
      <c r="O9" s="49">
        <f t="shared" si="1"/>
        <v>0</v>
      </c>
      <c r="P9" s="49">
        <f t="shared" si="1"/>
        <v>0</v>
      </c>
      <c r="Q9" s="49">
        <f t="shared" si="1"/>
        <v>0</v>
      </c>
      <c r="R9" s="49">
        <f t="shared" si="1"/>
        <v>0</v>
      </c>
      <c r="S9" s="49">
        <f t="shared" si="1"/>
        <v>0</v>
      </c>
      <c r="T9" s="49">
        <f t="shared" si="1"/>
        <v>0</v>
      </c>
      <c r="U9" s="49">
        <f t="shared" si="1"/>
        <v>0</v>
      </c>
      <c r="V9" s="49">
        <f t="shared" si="1"/>
        <v>0</v>
      </c>
      <c r="W9" s="49">
        <f t="shared" ref="W9:Y9" si="2">SUM(W6:W8)</f>
        <v>0</v>
      </c>
      <c r="X9" s="49">
        <f t="shared" si="2"/>
        <v>0</v>
      </c>
      <c r="Y9" s="49">
        <f t="shared" si="2"/>
        <v>0</v>
      </c>
      <c r="Z9" s="49">
        <f>SUM(Z6:Z8)</f>
        <v>0</v>
      </c>
      <c r="AA9" s="49">
        <f t="shared" ref="AA9:AN9" si="3">SUM(AA6:AA8)</f>
        <v>0</v>
      </c>
      <c r="AB9" s="49">
        <f t="shared" si="3"/>
        <v>0</v>
      </c>
      <c r="AC9" s="49">
        <f t="shared" si="3"/>
        <v>0</v>
      </c>
      <c r="AD9" s="49">
        <f t="shared" si="3"/>
        <v>0</v>
      </c>
      <c r="AE9" s="49">
        <f t="shared" si="3"/>
        <v>0</v>
      </c>
      <c r="AF9" s="49">
        <f t="shared" si="3"/>
        <v>0</v>
      </c>
      <c r="AG9" s="49">
        <f t="shared" si="3"/>
        <v>0</v>
      </c>
      <c r="AH9" s="49">
        <f t="shared" si="3"/>
        <v>0</v>
      </c>
      <c r="AI9" s="49">
        <f t="shared" si="3"/>
        <v>0</v>
      </c>
      <c r="AJ9" s="49">
        <f t="shared" si="3"/>
        <v>0</v>
      </c>
      <c r="AK9" s="49">
        <f t="shared" si="3"/>
        <v>0</v>
      </c>
      <c r="AL9" s="49">
        <f t="shared" si="3"/>
        <v>0</v>
      </c>
      <c r="AM9" s="49">
        <f t="shared" si="3"/>
        <v>0</v>
      </c>
      <c r="AN9" s="49">
        <f t="shared" si="3"/>
        <v>0</v>
      </c>
      <c r="AO9" s="49">
        <f>SUM(AO5:AO8)</f>
        <v>0</v>
      </c>
    </row>
    <row r="10" spans="1:41" ht="24" thickTop="1" x14ac:dyDescent="0.5">
      <c r="A10" s="46" t="s">
        <v>283</v>
      </c>
      <c r="B10" s="50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  <c r="AJ10" s="50"/>
      <c r="AK10" s="50"/>
      <c r="AL10" s="50"/>
      <c r="AM10" s="50"/>
      <c r="AN10" s="50"/>
      <c r="AO10" s="40"/>
    </row>
    <row r="11" spans="1:41" x14ac:dyDescent="0.5">
      <c r="A11" s="39" t="s">
        <v>270</v>
      </c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  <c r="AA11" s="48"/>
      <c r="AB11" s="48"/>
      <c r="AC11" s="48"/>
      <c r="AD11" s="48"/>
      <c r="AE11" s="48"/>
      <c r="AF11" s="48"/>
      <c r="AG11" s="48"/>
      <c r="AH11" s="48"/>
      <c r="AI11" s="48"/>
      <c r="AJ11" s="48"/>
      <c r="AK11" s="48"/>
      <c r="AL11" s="48"/>
      <c r="AM11" s="48"/>
      <c r="AN11" s="48"/>
      <c r="AO11" s="55">
        <f>SUM(B11:AN11)</f>
        <v>0</v>
      </c>
    </row>
    <row r="12" spans="1:41" x14ac:dyDescent="0.5">
      <c r="A12" s="39" t="s">
        <v>271</v>
      </c>
      <c r="B12" s="48"/>
      <c r="C12" s="48"/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48"/>
      <c r="W12" s="48"/>
      <c r="X12" s="48"/>
      <c r="Y12" s="48"/>
      <c r="Z12" s="48"/>
      <c r="AA12" s="48"/>
      <c r="AB12" s="48"/>
      <c r="AC12" s="48"/>
      <c r="AD12" s="48"/>
      <c r="AE12" s="48"/>
      <c r="AF12" s="48"/>
      <c r="AG12" s="48"/>
      <c r="AH12" s="48"/>
      <c r="AI12" s="48"/>
      <c r="AJ12" s="48"/>
      <c r="AK12" s="48"/>
      <c r="AL12" s="48"/>
      <c r="AM12" s="48"/>
      <c r="AN12" s="48"/>
      <c r="AO12" s="55">
        <f t="shared" ref="AO12:AO15" si="4">SUM(B12:AN12)</f>
        <v>0</v>
      </c>
    </row>
    <row r="13" spans="1:41" x14ac:dyDescent="0.5">
      <c r="A13" s="39" t="s">
        <v>272</v>
      </c>
      <c r="B13" s="48"/>
      <c r="C13" s="48"/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48"/>
      <c r="Z13" s="48"/>
      <c r="AA13" s="48"/>
      <c r="AB13" s="48"/>
      <c r="AC13" s="48"/>
      <c r="AD13" s="48"/>
      <c r="AE13" s="48"/>
      <c r="AF13" s="48"/>
      <c r="AG13" s="48"/>
      <c r="AH13" s="48"/>
      <c r="AI13" s="48"/>
      <c r="AJ13" s="48"/>
      <c r="AK13" s="48"/>
      <c r="AL13" s="48"/>
      <c r="AM13" s="48"/>
      <c r="AN13" s="48"/>
      <c r="AO13" s="55">
        <f t="shared" si="4"/>
        <v>0</v>
      </c>
    </row>
    <row r="14" spans="1:41" x14ac:dyDescent="0.5">
      <c r="A14" s="39" t="s">
        <v>282</v>
      </c>
      <c r="B14" s="48"/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48"/>
      <c r="AE14" s="48"/>
      <c r="AF14" s="48"/>
      <c r="AG14" s="48"/>
      <c r="AH14" s="48"/>
      <c r="AI14" s="48"/>
      <c r="AJ14" s="48"/>
      <c r="AK14" s="48"/>
      <c r="AL14" s="48"/>
      <c r="AM14" s="48"/>
      <c r="AN14" s="48"/>
      <c r="AO14" s="55">
        <f t="shared" si="4"/>
        <v>0</v>
      </c>
    </row>
    <row r="15" spans="1:41" x14ac:dyDescent="0.5">
      <c r="A15" s="41" t="s">
        <v>221</v>
      </c>
      <c r="B15" s="48"/>
      <c r="C15" s="48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48"/>
      <c r="V15" s="48"/>
      <c r="W15" s="48"/>
      <c r="X15" s="48"/>
      <c r="Y15" s="48"/>
      <c r="Z15" s="48"/>
      <c r="AA15" s="48"/>
      <c r="AB15" s="48"/>
      <c r="AC15" s="48"/>
      <c r="AD15" s="48"/>
      <c r="AE15" s="48"/>
      <c r="AF15" s="48"/>
      <c r="AG15" s="48"/>
      <c r="AH15" s="48"/>
      <c r="AI15" s="48"/>
      <c r="AJ15" s="48"/>
      <c r="AK15" s="48"/>
      <c r="AL15" s="48"/>
      <c r="AM15" s="48"/>
      <c r="AN15" s="48"/>
      <c r="AO15" s="55">
        <f t="shared" si="4"/>
        <v>0</v>
      </c>
    </row>
    <row r="16" spans="1:41" ht="24" thickBot="1" x14ac:dyDescent="0.55000000000000004">
      <c r="A16" s="42" t="s">
        <v>84</v>
      </c>
      <c r="B16" s="49">
        <f>SUM(B11:B15)</f>
        <v>0</v>
      </c>
      <c r="C16" s="49">
        <f t="shared" ref="C16:V16" si="5">SUM(C11:C15)</f>
        <v>0</v>
      </c>
      <c r="D16" s="49">
        <f t="shared" si="5"/>
        <v>0</v>
      </c>
      <c r="E16" s="49">
        <f t="shared" si="5"/>
        <v>0</v>
      </c>
      <c r="F16" s="49">
        <f t="shared" si="5"/>
        <v>0</v>
      </c>
      <c r="G16" s="49">
        <f t="shared" si="5"/>
        <v>0</v>
      </c>
      <c r="H16" s="49">
        <f t="shared" si="5"/>
        <v>0</v>
      </c>
      <c r="I16" s="49">
        <f t="shared" si="5"/>
        <v>0</v>
      </c>
      <c r="J16" s="49">
        <f t="shared" si="5"/>
        <v>0</v>
      </c>
      <c r="K16" s="49">
        <f t="shared" si="5"/>
        <v>0</v>
      </c>
      <c r="L16" s="49">
        <f t="shared" si="5"/>
        <v>0</v>
      </c>
      <c r="M16" s="49">
        <f t="shared" si="5"/>
        <v>0</v>
      </c>
      <c r="N16" s="49">
        <f t="shared" si="5"/>
        <v>0</v>
      </c>
      <c r="O16" s="49">
        <f t="shared" si="5"/>
        <v>0</v>
      </c>
      <c r="P16" s="49">
        <f t="shared" si="5"/>
        <v>0</v>
      </c>
      <c r="Q16" s="49">
        <f t="shared" si="5"/>
        <v>0</v>
      </c>
      <c r="R16" s="49">
        <f t="shared" si="5"/>
        <v>0</v>
      </c>
      <c r="S16" s="49">
        <f t="shared" si="5"/>
        <v>0</v>
      </c>
      <c r="T16" s="49">
        <f t="shared" si="5"/>
        <v>0</v>
      </c>
      <c r="U16" s="49">
        <f t="shared" si="5"/>
        <v>0</v>
      </c>
      <c r="V16" s="49">
        <f t="shared" si="5"/>
        <v>0</v>
      </c>
      <c r="W16" s="49">
        <f t="shared" ref="W16:Y16" si="6">SUM(W11:W15)</f>
        <v>0</v>
      </c>
      <c r="X16" s="49">
        <f t="shared" si="6"/>
        <v>0</v>
      </c>
      <c r="Y16" s="49">
        <f t="shared" si="6"/>
        <v>0</v>
      </c>
      <c r="Z16" s="49">
        <f>SUM(Z11:Z15)</f>
        <v>0</v>
      </c>
      <c r="AA16" s="49">
        <f t="shared" ref="AA16:AO16" si="7">SUM(AA11:AA15)</f>
        <v>0</v>
      </c>
      <c r="AB16" s="49">
        <f t="shared" si="7"/>
        <v>0</v>
      </c>
      <c r="AC16" s="49">
        <f t="shared" si="7"/>
        <v>0</v>
      </c>
      <c r="AD16" s="49">
        <f t="shared" si="7"/>
        <v>0</v>
      </c>
      <c r="AE16" s="49">
        <f t="shared" si="7"/>
        <v>0</v>
      </c>
      <c r="AF16" s="49">
        <f t="shared" si="7"/>
        <v>0</v>
      </c>
      <c r="AG16" s="49">
        <f t="shared" si="7"/>
        <v>0</v>
      </c>
      <c r="AH16" s="49">
        <f t="shared" si="7"/>
        <v>0</v>
      </c>
      <c r="AI16" s="49">
        <f t="shared" si="7"/>
        <v>0</v>
      </c>
      <c r="AJ16" s="49">
        <f t="shared" si="7"/>
        <v>0</v>
      </c>
      <c r="AK16" s="49">
        <f t="shared" si="7"/>
        <v>0</v>
      </c>
      <c r="AL16" s="49">
        <f t="shared" si="7"/>
        <v>0</v>
      </c>
      <c r="AM16" s="49">
        <f t="shared" si="7"/>
        <v>0</v>
      </c>
      <c r="AN16" s="49">
        <f t="shared" si="7"/>
        <v>0</v>
      </c>
      <c r="AO16" s="49">
        <f t="shared" si="7"/>
        <v>0</v>
      </c>
    </row>
    <row r="17" spans="1:41" ht="24" thickTop="1" x14ac:dyDescent="0.5">
      <c r="A17" s="47" t="s">
        <v>267</v>
      </c>
      <c r="B17" s="51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  <c r="AN17" s="51"/>
      <c r="AO17" s="40"/>
    </row>
    <row r="18" spans="1:41" x14ac:dyDescent="0.5">
      <c r="A18" s="45" t="s">
        <v>268</v>
      </c>
      <c r="B18" s="52"/>
      <c r="C18" s="52"/>
      <c r="D18" s="52"/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52"/>
      <c r="W18" s="52"/>
      <c r="X18" s="52"/>
      <c r="Y18" s="52"/>
      <c r="Z18" s="52"/>
      <c r="AA18" s="52"/>
      <c r="AB18" s="52"/>
      <c r="AC18" s="52"/>
      <c r="AD18" s="52"/>
      <c r="AE18" s="52"/>
      <c r="AF18" s="52"/>
      <c r="AG18" s="52"/>
      <c r="AH18" s="52"/>
      <c r="AI18" s="52"/>
      <c r="AJ18" s="52"/>
      <c r="AK18" s="52"/>
      <c r="AL18" s="52"/>
      <c r="AM18" s="52"/>
      <c r="AN18" s="52"/>
      <c r="AO18" s="55">
        <f t="shared" ref="AO18:AO20" si="8">SUM(B18:AN18)</f>
        <v>0</v>
      </c>
    </row>
    <row r="19" spans="1:41" x14ac:dyDescent="0.5">
      <c r="A19" s="45" t="s">
        <v>269</v>
      </c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2"/>
      <c r="O19" s="52"/>
      <c r="P19" s="52"/>
      <c r="Q19" s="52"/>
      <c r="R19" s="52"/>
      <c r="S19" s="52"/>
      <c r="T19" s="52"/>
      <c r="U19" s="52"/>
      <c r="V19" s="52"/>
      <c r="W19" s="52"/>
      <c r="X19" s="52"/>
      <c r="Y19" s="52"/>
      <c r="Z19" s="52"/>
      <c r="AA19" s="52"/>
      <c r="AB19" s="52"/>
      <c r="AC19" s="52"/>
      <c r="AD19" s="52"/>
      <c r="AE19" s="52"/>
      <c r="AF19" s="52"/>
      <c r="AG19" s="52"/>
      <c r="AH19" s="52"/>
      <c r="AI19" s="52"/>
      <c r="AJ19" s="52"/>
      <c r="AK19" s="52"/>
      <c r="AL19" s="52"/>
      <c r="AM19" s="52"/>
      <c r="AN19" s="52"/>
      <c r="AO19" s="55">
        <f t="shared" si="8"/>
        <v>0</v>
      </c>
    </row>
    <row r="20" spans="1:41" x14ac:dyDescent="0.5">
      <c r="A20" s="41" t="s">
        <v>221</v>
      </c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2"/>
      <c r="M20" s="52"/>
      <c r="N20" s="52"/>
      <c r="O20" s="52"/>
      <c r="P20" s="52"/>
      <c r="Q20" s="52"/>
      <c r="R20" s="52"/>
      <c r="S20" s="52"/>
      <c r="T20" s="52"/>
      <c r="U20" s="52"/>
      <c r="V20" s="52"/>
      <c r="W20" s="52"/>
      <c r="X20" s="52"/>
      <c r="Y20" s="52"/>
      <c r="Z20" s="52">
        <f>SUM(Z18:Z19)</f>
        <v>0</v>
      </c>
      <c r="AA20" s="52"/>
      <c r="AB20" s="52">
        <f>SUM(AB18:AB19)</f>
        <v>0</v>
      </c>
      <c r="AC20" s="52"/>
      <c r="AD20" s="52"/>
      <c r="AE20" s="52">
        <f>SUM(AE18:AE19)</f>
        <v>0</v>
      </c>
      <c r="AF20" s="52"/>
      <c r="AG20" s="52">
        <f>SUM(AG18:AG19)</f>
        <v>0</v>
      </c>
      <c r="AH20" s="52"/>
      <c r="AI20" s="52"/>
      <c r="AJ20" s="52"/>
      <c r="AK20" s="52"/>
      <c r="AL20" s="52"/>
      <c r="AM20" s="52"/>
      <c r="AN20" s="52"/>
      <c r="AO20" s="55">
        <f t="shared" si="8"/>
        <v>0</v>
      </c>
    </row>
    <row r="21" spans="1:41" ht="24" thickBot="1" x14ac:dyDescent="0.55000000000000004">
      <c r="A21" s="41" t="s">
        <v>84</v>
      </c>
      <c r="B21" s="49">
        <f>SUM(B17:B20)</f>
        <v>0</v>
      </c>
      <c r="C21" s="49">
        <f t="shared" ref="C21:V21" si="9">SUM(C17:C20)</f>
        <v>0</v>
      </c>
      <c r="D21" s="49">
        <f t="shared" si="9"/>
        <v>0</v>
      </c>
      <c r="E21" s="49">
        <f t="shared" si="9"/>
        <v>0</v>
      </c>
      <c r="F21" s="49">
        <f t="shared" si="9"/>
        <v>0</v>
      </c>
      <c r="G21" s="49">
        <f t="shared" si="9"/>
        <v>0</v>
      </c>
      <c r="H21" s="49">
        <f t="shared" si="9"/>
        <v>0</v>
      </c>
      <c r="I21" s="49">
        <f t="shared" si="9"/>
        <v>0</v>
      </c>
      <c r="J21" s="49">
        <f t="shared" si="9"/>
        <v>0</v>
      </c>
      <c r="K21" s="49">
        <f t="shared" si="9"/>
        <v>0</v>
      </c>
      <c r="L21" s="49">
        <f t="shared" si="9"/>
        <v>0</v>
      </c>
      <c r="M21" s="49">
        <f t="shared" si="9"/>
        <v>0</v>
      </c>
      <c r="N21" s="49">
        <f t="shared" si="9"/>
        <v>0</v>
      </c>
      <c r="O21" s="49">
        <f t="shared" si="9"/>
        <v>0</v>
      </c>
      <c r="P21" s="49">
        <f t="shared" si="9"/>
        <v>0</v>
      </c>
      <c r="Q21" s="49">
        <f t="shared" si="9"/>
        <v>0</v>
      </c>
      <c r="R21" s="49">
        <f t="shared" si="9"/>
        <v>0</v>
      </c>
      <c r="S21" s="49">
        <f t="shared" si="9"/>
        <v>0</v>
      </c>
      <c r="T21" s="49">
        <f t="shared" si="9"/>
        <v>0</v>
      </c>
      <c r="U21" s="49">
        <f t="shared" si="9"/>
        <v>0</v>
      </c>
      <c r="V21" s="49">
        <f t="shared" si="9"/>
        <v>0</v>
      </c>
      <c r="W21" s="49">
        <f t="shared" ref="W21:Y21" si="10">SUM(W17:W20)</f>
        <v>0</v>
      </c>
      <c r="X21" s="49">
        <f t="shared" si="10"/>
        <v>0</v>
      </c>
      <c r="Y21" s="49">
        <f t="shared" si="10"/>
        <v>0</v>
      </c>
      <c r="Z21" s="49">
        <f>SUM(Z17:Z20)</f>
        <v>0</v>
      </c>
      <c r="AA21" s="49">
        <f t="shared" ref="AA21:AN21" si="11">SUM(AA17:AA20)</f>
        <v>0</v>
      </c>
      <c r="AB21" s="49">
        <f t="shared" si="11"/>
        <v>0</v>
      </c>
      <c r="AC21" s="49">
        <f t="shared" si="11"/>
        <v>0</v>
      </c>
      <c r="AD21" s="49">
        <f t="shared" si="11"/>
        <v>0</v>
      </c>
      <c r="AE21" s="49">
        <f t="shared" si="11"/>
        <v>0</v>
      </c>
      <c r="AF21" s="49">
        <f t="shared" si="11"/>
        <v>0</v>
      </c>
      <c r="AG21" s="49">
        <f t="shared" si="11"/>
        <v>0</v>
      </c>
      <c r="AH21" s="49">
        <f t="shared" si="11"/>
        <v>0</v>
      </c>
      <c r="AI21" s="49">
        <f t="shared" si="11"/>
        <v>0</v>
      </c>
      <c r="AJ21" s="49">
        <f t="shared" si="11"/>
        <v>0</v>
      </c>
      <c r="AK21" s="49">
        <f t="shared" si="11"/>
        <v>0</v>
      </c>
      <c r="AL21" s="49">
        <f t="shared" si="11"/>
        <v>0</v>
      </c>
      <c r="AM21" s="49">
        <f t="shared" si="11"/>
        <v>0</v>
      </c>
      <c r="AN21" s="49">
        <f t="shared" si="11"/>
        <v>0</v>
      </c>
      <c r="AO21" s="49">
        <f>SUM(AO17:AO20)</f>
        <v>0</v>
      </c>
    </row>
    <row r="22" spans="1:41" ht="24" thickTop="1" x14ac:dyDescent="0.5"/>
    <row r="33" spans="1:44" x14ac:dyDescent="0.5">
      <c r="A33" s="661" t="s">
        <v>222</v>
      </c>
      <c r="B33" s="661"/>
      <c r="C33" s="661"/>
      <c r="D33" s="661"/>
      <c r="E33" s="661"/>
      <c r="F33" s="661"/>
      <c r="G33" s="661"/>
      <c r="H33" s="661"/>
      <c r="I33" s="661"/>
      <c r="J33" s="661"/>
      <c r="K33" s="661"/>
      <c r="L33" s="661"/>
      <c r="M33" s="661"/>
      <c r="N33" s="661"/>
      <c r="O33" s="661"/>
      <c r="P33" s="661"/>
      <c r="Q33" s="661"/>
      <c r="R33" s="661"/>
      <c r="S33" s="661"/>
      <c r="T33" s="661"/>
      <c r="U33" s="661"/>
      <c r="V33" s="661"/>
      <c r="W33" s="661"/>
      <c r="X33" s="661"/>
      <c r="Y33" s="661"/>
      <c r="Z33" s="661"/>
      <c r="AA33" s="661"/>
      <c r="AB33" s="661"/>
      <c r="AC33" s="661"/>
      <c r="AD33" s="661"/>
      <c r="AE33" s="661"/>
      <c r="AF33" s="661"/>
      <c r="AG33" s="661"/>
      <c r="AH33" s="661"/>
      <c r="AI33" s="661"/>
      <c r="AJ33" s="661"/>
      <c r="AK33" s="661"/>
      <c r="AL33" s="661"/>
      <c r="AM33" s="661"/>
      <c r="AN33" s="661"/>
    </row>
    <row r="34" spans="1:44" ht="25.5" customHeight="1" x14ac:dyDescent="0.5">
      <c r="A34" s="661" t="s">
        <v>197</v>
      </c>
      <c r="B34" s="661"/>
      <c r="C34" s="661"/>
      <c r="D34" s="661"/>
      <c r="E34" s="661"/>
      <c r="F34" s="661"/>
      <c r="G34" s="661"/>
      <c r="H34" s="661"/>
      <c r="I34" s="661"/>
      <c r="J34" s="661"/>
      <c r="K34" s="661"/>
      <c r="L34" s="661"/>
      <c r="M34" s="661"/>
      <c r="N34" s="661"/>
      <c r="O34" s="661"/>
      <c r="P34" s="661"/>
      <c r="Q34" s="661"/>
      <c r="R34" s="661"/>
      <c r="S34" s="661"/>
      <c r="T34" s="661"/>
      <c r="U34" s="661"/>
      <c r="V34" s="661"/>
      <c r="W34" s="661"/>
      <c r="X34" s="661"/>
      <c r="Y34" s="661"/>
      <c r="Z34" s="661"/>
      <c r="AA34" s="661"/>
      <c r="AB34" s="661"/>
      <c r="AC34" s="661"/>
      <c r="AD34" s="661"/>
      <c r="AE34" s="661"/>
      <c r="AF34" s="661"/>
      <c r="AG34" s="661"/>
      <c r="AH34" s="661"/>
      <c r="AI34" s="661"/>
      <c r="AJ34" s="661"/>
      <c r="AK34" s="661"/>
      <c r="AL34" s="661"/>
      <c r="AM34" s="661"/>
      <c r="AN34" s="661"/>
    </row>
    <row r="35" spans="1:44" x14ac:dyDescent="0.5">
      <c r="A35" s="43" t="s">
        <v>198</v>
      </c>
      <c r="B35" s="662" t="s">
        <v>235</v>
      </c>
      <c r="C35" s="663"/>
      <c r="D35" s="663"/>
      <c r="E35" s="663" t="s">
        <v>236</v>
      </c>
      <c r="F35" s="664"/>
      <c r="G35" s="664"/>
      <c r="H35" s="663" t="s">
        <v>237</v>
      </c>
      <c r="I35" s="664"/>
      <c r="J35" s="664"/>
      <c r="K35" s="664"/>
      <c r="L35" s="663" t="s">
        <v>238</v>
      </c>
      <c r="M35" s="664"/>
      <c r="N35" s="664"/>
      <c r="O35" s="664"/>
      <c r="P35" s="663" t="s">
        <v>239</v>
      </c>
      <c r="Q35" s="664"/>
      <c r="R35" s="663" t="s">
        <v>240</v>
      </c>
      <c r="S35" s="664"/>
      <c r="T35" s="664"/>
      <c r="U35" s="664"/>
      <c r="V35" s="664"/>
      <c r="W35" s="665" t="s">
        <v>241</v>
      </c>
      <c r="X35" s="666"/>
      <c r="Y35" s="667"/>
      <c r="Z35" s="662" t="s">
        <v>244</v>
      </c>
      <c r="AA35" s="663"/>
      <c r="AB35" s="663"/>
      <c r="AC35" s="663" t="s">
        <v>245</v>
      </c>
      <c r="AD35" s="664"/>
      <c r="AE35" s="664"/>
      <c r="AF35" s="663" t="s">
        <v>246</v>
      </c>
      <c r="AG35" s="664"/>
      <c r="AH35" s="664"/>
      <c r="AI35" s="664"/>
      <c r="AJ35" s="663" t="s">
        <v>247</v>
      </c>
      <c r="AK35" s="664"/>
      <c r="AL35" s="664"/>
      <c r="AM35" s="664"/>
      <c r="AN35" s="663" t="s">
        <v>260</v>
      </c>
      <c r="AO35" s="664"/>
      <c r="AP35" s="68" t="s">
        <v>49</v>
      </c>
      <c r="AQ35" s="69"/>
      <c r="AR35" s="70"/>
    </row>
    <row r="36" spans="1:44" x14ac:dyDescent="0.5">
      <c r="A36" s="44" t="s">
        <v>199</v>
      </c>
      <c r="B36" s="58" t="s">
        <v>200</v>
      </c>
      <c r="C36" s="59" t="s">
        <v>201</v>
      </c>
      <c r="D36" s="59" t="s">
        <v>202</v>
      </c>
      <c r="E36" s="59" t="s">
        <v>203</v>
      </c>
      <c r="F36" s="59" t="s">
        <v>204</v>
      </c>
      <c r="G36" s="59" t="s">
        <v>205</v>
      </c>
      <c r="H36" s="59" t="s">
        <v>206</v>
      </c>
      <c r="I36" s="59" t="s">
        <v>207</v>
      </c>
      <c r="J36" s="59" t="s">
        <v>208</v>
      </c>
      <c r="K36" s="59" t="s">
        <v>209</v>
      </c>
      <c r="L36" s="59" t="s">
        <v>210</v>
      </c>
      <c r="M36" s="59" t="s">
        <v>211</v>
      </c>
      <c r="N36" s="59" t="s">
        <v>212</v>
      </c>
      <c r="O36" s="59" t="s">
        <v>213</v>
      </c>
      <c r="P36" s="59" t="s">
        <v>214</v>
      </c>
      <c r="Q36" s="59" t="s">
        <v>215</v>
      </c>
      <c r="R36" s="59" t="s">
        <v>216</v>
      </c>
      <c r="S36" s="59" t="s">
        <v>217</v>
      </c>
      <c r="T36" s="59" t="s">
        <v>218</v>
      </c>
      <c r="U36" s="59" t="s">
        <v>219</v>
      </c>
      <c r="V36" s="59" t="s">
        <v>220</v>
      </c>
      <c r="W36" s="59" t="s">
        <v>242</v>
      </c>
      <c r="X36" s="59" t="s">
        <v>243</v>
      </c>
      <c r="Y36" s="59"/>
      <c r="Z36" s="58" t="s">
        <v>248</v>
      </c>
      <c r="AA36" s="59" t="s">
        <v>249</v>
      </c>
      <c r="AB36" s="59" t="s">
        <v>250</v>
      </c>
      <c r="AC36" s="59" t="s">
        <v>251</v>
      </c>
      <c r="AD36" s="59" t="s">
        <v>252</v>
      </c>
      <c r="AE36" s="59"/>
      <c r="AF36" s="59" t="s">
        <v>253</v>
      </c>
      <c r="AG36" s="59" t="s">
        <v>254</v>
      </c>
      <c r="AH36" s="59"/>
      <c r="AI36" s="59"/>
      <c r="AJ36" s="59" t="s">
        <v>255</v>
      </c>
      <c r="AK36" s="59" t="s">
        <v>256</v>
      </c>
      <c r="AL36" s="59" t="s">
        <v>257</v>
      </c>
      <c r="AM36" s="59" t="s">
        <v>258</v>
      </c>
      <c r="AN36" s="59" t="s">
        <v>259</v>
      </c>
      <c r="AO36" s="59" t="s">
        <v>215</v>
      </c>
      <c r="AP36" s="60"/>
      <c r="AQ36" s="71"/>
      <c r="AR36" s="70"/>
    </row>
    <row r="37" spans="1:44" x14ac:dyDescent="0.5">
      <c r="A37" s="63" t="s">
        <v>273</v>
      </c>
      <c r="B37" s="48"/>
      <c r="C37" s="48"/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48"/>
      <c r="AH37" s="48"/>
      <c r="AI37" s="48"/>
      <c r="AJ37" s="48"/>
      <c r="AK37" s="48"/>
      <c r="AL37" s="48"/>
      <c r="AM37" s="48"/>
      <c r="AN37" s="48"/>
      <c r="AO37" s="48"/>
      <c r="AP37" s="40"/>
      <c r="AQ37" s="72"/>
      <c r="AR37" s="70"/>
    </row>
    <row r="38" spans="1:44" x14ac:dyDescent="0.5">
      <c r="A38" s="67" t="s">
        <v>275</v>
      </c>
      <c r="B38" s="48"/>
      <c r="C38" s="48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8"/>
      <c r="AA38" s="48"/>
      <c r="AB38" s="48"/>
      <c r="AC38" s="48"/>
      <c r="AD38" s="48"/>
      <c r="AE38" s="48"/>
      <c r="AF38" s="48"/>
      <c r="AG38" s="48"/>
      <c r="AH38" s="48"/>
      <c r="AI38" s="48"/>
      <c r="AJ38" s="48"/>
      <c r="AK38" s="48"/>
      <c r="AL38" s="48"/>
      <c r="AM38" s="48"/>
      <c r="AN38" s="48"/>
      <c r="AO38" s="48"/>
      <c r="AP38" s="55">
        <f ca="1">SUM(B38:AQ38)</f>
        <v>0</v>
      </c>
      <c r="AQ38" s="72"/>
      <c r="AR38" s="70"/>
    </row>
    <row r="39" spans="1:44" x14ac:dyDescent="0.5">
      <c r="A39" s="64"/>
      <c r="B39" s="48"/>
      <c r="C39" s="48"/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48"/>
      <c r="U39" s="48"/>
      <c r="V39" s="48"/>
      <c r="W39" s="48"/>
      <c r="X39" s="48"/>
      <c r="Y39" s="48"/>
      <c r="Z39" s="48"/>
      <c r="AA39" s="48"/>
      <c r="AB39" s="48"/>
      <c r="AC39" s="48"/>
      <c r="AD39" s="48"/>
      <c r="AE39" s="48"/>
      <c r="AF39" s="48"/>
      <c r="AG39" s="48"/>
      <c r="AH39" s="48"/>
      <c r="AI39" s="48"/>
      <c r="AJ39" s="48"/>
      <c r="AK39" s="48"/>
      <c r="AL39" s="48"/>
      <c r="AM39" s="48"/>
      <c r="AN39" s="48"/>
      <c r="AO39" s="48"/>
      <c r="AP39" s="55">
        <f ca="1">SUM(B39:AQ39)</f>
        <v>0</v>
      </c>
      <c r="AQ39" s="72"/>
      <c r="AR39" s="70"/>
    </row>
    <row r="40" spans="1:44" x14ac:dyDescent="0.5">
      <c r="A40" s="65" t="s">
        <v>221</v>
      </c>
      <c r="B40" s="48"/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8"/>
      <c r="X40" s="48"/>
      <c r="Y40" s="48"/>
      <c r="Z40" s="48"/>
      <c r="AA40" s="48"/>
      <c r="AB40" s="48"/>
      <c r="AC40" s="48"/>
      <c r="AD40" s="48"/>
      <c r="AE40" s="48"/>
      <c r="AF40" s="48"/>
      <c r="AG40" s="48"/>
      <c r="AH40" s="48"/>
      <c r="AI40" s="48"/>
      <c r="AJ40" s="48"/>
      <c r="AK40" s="48"/>
      <c r="AL40" s="48"/>
      <c r="AM40" s="48"/>
      <c r="AN40" s="48"/>
      <c r="AO40" s="48"/>
      <c r="AP40" s="55">
        <f ca="1">SUM(B40:AQ40)</f>
        <v>0</v>
      </c>
      <c r="AQ40" s="72"/>
      <c r="AR40" s="70"/>
    </row>
    <row r="41" spans="1:44" ht="24" thickBot="1" x14ac:dyDescent="0.55000000000000004">
      <c r="A41" s="66" t="s">
        <v>84</v>
      </c>
      <c r="B41" s="49">
        <f>SUM(B38:B40)</f>
        <v>0</v>
      </c>
      <c r="C41" s="49">
        <f t="shared" ref="C41" si="12">SUM(C38:C40)</f>
        <v>0</v>
      </c>
      <c r="D41" s="49">
        <f t="shared" ref="D41" si="13">SUM(D38:D40)</f>
        <v>0</v>
      </c>
      <c r="E41" s="49">
        <f t="shared" ref="E41" si="14">SUM(E38:E40)</f>
        <v>0</v>
      </c>
      <c r="F41" s="49">
        <f t="shared" ref="F41" si="15">SUM(F38:F40)</f>
        <v>0</v>
      </c>
      <c r="G41" s="49">
        <f t="shared" ref="G41" si="16">SUM(G38:G40)</f>
        <v>0</v>
      </c>
      <c r="H41" s="49">
        <f t="shared" ref="H41" si="17">SUM(H38:H40)</f>
        <v>0</v>
      </c>
      <c r="I41" s="49">
        <f t="shared" ref="I41" si="18">SUM(I38:I40)</f>
        <v>0</v>
      </c>
      <c r="J41" s="49">
        <f t="shared" ref="J41" si="19">SUM(J38:J40)</f>
        <v>0</v>
      </c>
      <c r="K41" s="49">
        <f t="shared" ref="K41" si="20">SUM(K38:K40)</f>
        <v>0</v>
      </c>
      <c r="L41" s="49">
        <f t="shared" ref="L41" si="21">SUM(L38:L40)</f>
        <v>0</v>
      </c>
      <c r="M41" s="49">
        <f t="shared" ref="M41" si="22">SUM(M38:M40)</f>
        <v>0</v>
      </c>
      <c r="N41" s="49">
        <f t="shared" ref="N41" si="23">SUM(N38:N40)</f>
        <v>0</v>
      </c>
      <c r="O41" s="49">
        <f t="shared" ref="O41" si="24">SUM(O38:O40)</f>
        <v>0</v>
      </c>
      <c r="P41" s="49">
        <f t="shared" ref="P41" si="25">SUM(P38:P40)</f>
        <v>0</v>
      </c>
      <c r="Q41" s="49">
        <f t="shared" ref="Q41" si="26">SUM(Q38:Q40)</f>
        <v>0</v>
      </c>
      <c r="R41" s="49">
        <f t="shared" ref="R41" si="27">SUM(R38:R40)</f>
        <v>0</v>
      </c>
      <c r="S41" s="49">
        <f t="shared" ref="S41" si="28">SUM(S38:S40)</f>
        <v>0</v>
      </c>
      <c r="T41" s="49">
        <f t="shared" ref="T41" si="29">SUM(T38:T40)</f>
        <v>0</v>
      </c>
      <c r="U41" s="49">
        <f t="shared" ref="U41" si="30">SUM(U38:U40)</f>
        <v>0</v>
      </c>
      <c r="V41" s="49">
        <f t="shared" ref="V41" si="31">SUM(V38:V40)</f>
        <v>0</v>
      </c>
      <c r="W41" s="49">
        <f t="shared" ref="W41" si="32">SUM(W38:W40)</f>
        <v>0</v>
      </c>
      <c r="X41" s="49">
        <f t="shared" ref="X41" si="33">SUM(X38:X40)</f>
        <v>0</v>
      </c>
      <c r="Y41" s="49">
        <f t="shared" ref="Y41" si="34">SUM(Y38:Y40)</f>
        <v>0</v>
      </c>
      <c r="Z41" s="49">
        <f>SUM(Z38:Z40)</f>
        <v>0</v>
      </c>
      <c r="AA41" s="49">
        <f t="shared" ref="AA41" si="35">SUM(AA38:AA40)</f>
        <v>0</v>
      </c>
      <c r="AB41" s="49">
        <f t="shared" ref="AB41" si="36">SUM(AB38:AB40)</f>
        <v>0</v>
      </c>
      <c r="AC41" s="49">
        <f t="shared" ref="AC41" si="37">SUM(AC38:AC40)</f>
        <v>0</v>
      </c>
      <c r="AD41" s="49">
        <f t="shared" ref="AD41" si="38">SUM(AD38:AD40)</f>
        <v>0</v>
      </c>
      <c r="AE41" s="49">
        <f t="shared" ref="AE41" si="39">SUM(AE38:AE40)</f>
        <v>0</v>
      </c>
      <c r="AF41" s="49">
        <f t="shared" ref="AF41" si="40">SUM(AF38:AF40)</f>
        <v>0</v>
      </c>
      <c r="AG41" s="49">
        <f t="shared" ref="AG41" si="41">SUM(AG38:AG40)</f>
        <v>0</v>
      </c>
      <c r="AH41" s="49">
        <f t="shared" ref="AH41" si="42">SUM(AH38:AH40)</f>
        <v>0</v>
      </c>
      <c r="AI41" s="49">
        <f t="shared" ref="AI41" si="43">SUM(AI38:AI40)</f>
        <v>0</v>
      </c>
      <c r="AJ41" s="49">
        <f t="shared" ref="AJ41" si="44">SUM(AJ38:AJ40)</f>
        <v>0</v>
      </c>
      <c r="AK41" s="49">
        <f t="shared" ref="AK41" si="45">SUM(AK38:AK40)</f>
        <v>0</v>
      </c>
      <c r="AL41" s="49">
        <f t="shared" ref="AL41" si="46">SUM(AL38:AL40)</f>
        <v>0</v>
      </c>
      <c r="AM41" s="49">
        <f t="shared" ref="AM41" si="47">SUM(AM38:AM40)</f>
        <v>0</v>
      </c>
      <c r="AN41" s="49">
        <f t="shared" ref="AN41" si="48">SUM(AN38:AN40)</f>
        <v>0</v>
      </c>
      <c r="AO41" s="49">
        <f t="shared" ref="AO41" si="49">SUM(AO38:AO40)</f>
        <v>0</v>
      </c>
      <c r="AP41" s="49">
        <f ca="1">SUM(AP38:AP40)</f>
        <v>0</v>
      </c>
      <c r="AQ41" s="72"/>
      <c r="AR41" s="70"/>
    </row>
    <row r="42" spans="1:44" ht="24" thickTop="1" x14ac:dyDescent="0.5">
      <c r="A42" s="63" t="s">
        <v>274</v>
      </c>
      <c r="B42" s="50"/>
      <c r="C42" s="50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  <c r="AJ42" s="50"/>
      <c r="AK42" s="50"/>
      <c r="AL42" s="50"/>
      <c r="AM42" s="50"/>
      <c r="AN42" s="50"/>
      <c r="AO42" s="50"/>
      <c r="AP42" s="61"/>
      <c r="AQ42" s="72"/>
      <c r="AR42" s="70"/>
    </row>
    <row r="43" spans="1:44" x14ac:dyDescent="0.5">
      <c r="A43" s="67" t="s">
        <v>276</v>
      </c>
      <c r="B43" s="48"/>
      <c r="C43" s="48"/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48"/>
      <c r="Q43" s="48"/>
      <c r="R43" s="48"/>
      <c r="S43" s="48"/>
      <c r="T43" s="48"/>
      <c r="U43" s="48"/>
      <c r="V43" s="48"/>
      <c r="W43" s="48"/>
      <c r="X43" s="48"/>
      <c r="Y43" s="48"/>
      <c r="Z43" s="48"/>
      <c r="AA43" s="48"/>
      <c r="AB43" s="48"/>
      <c r="AC43" s="48"/>
      <c r="AD43" s="48"/>
      <c r="AE43" s="48"/>
      <c r="AF43" s="48"/>
      <c r="AG43" s="48"/>
      <c r="AH43" s="48"/>
      <c r="AI43" s="48"/>
      <c r="AJ43" s="48"/>
      <c r="AK43" s="48"/>
      <c r="AL43" s="48"/>
      <c r="AM43" s="48"/>
      <c r="AN43" s="48"/>
      <c r="AO43" s="48"/>
      <c r="AP43" s="55">
        <f ca="1">SUM(B43:AQ43)</f>
        <v>0</v>
      </c>
      <c r="AQ43" s="72"/>
      <c r="AR43" s="70"/>
    </row>
    <row r="44" spans="1:44" x14ac:dyDescent="0.5">
      <c r="A44" s="64"/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55">
        <f ca="1">SUM(B44:AQ44)</f>
        <v>0</v>
      </c>
      <c r="AQ44" s="72"/>
      <c r="AR44" s="70"/>
    </row>
    <row r="45" spans="1:44" x14ac:dyDescent="0.5">
      <c r="A45" s="64"/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48"/>
      <c r="AH45" s="48"/>
      <c r="AI45" s="48"/>
      <c r="AJ45" s="48"/>
      <c r="AK45" s="48"/>
      <c r="AL45" s="48"/>
      <c r="AM45" s="48"/>
      <c r="AN45" s="48"/>
      <c r="AO45" s="48"/>
      <c r="AP45" s="55">
        <f ca="1">SUM(B45:AQ45)</f>
        <v>0</v>
      </c>
      <c r="AQ45" s="72"/>
      <c r="AR45" s="70"/>
    </row>
    <row r="46" spans="1:44" x14ac:dyDescent="0.5">
      <c r="A46" s="64"/>
      <c r="B46" s="48"/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  <c r="Z46" s="48"/>
      <c r="AA46" s="48"/>
      <c r="AB46" s="48"/>
      <c r="AC46" s="48"/>
      <c r="AD46" s="48"/>
      <c r="AE46" s="48"/>
      <c r="AF46" s="48"/>
      <c r="AG46" s="48"/>
      <c r="AH46" s="48"/>
      <c r="AI46" s="48"/>
      <c r="AJ46" s="48"/>
      <c r="AK46" s="48"/>
      <c r="AL46" s="48"/>
      <c r="AM46" s="48"/>
      <c r="AN46" s="48"/>
      <c r="AO46" s="48"/>
      <c r="AP46" s="55">
        <f ca="1">SUM(B46:AQ46)</f>
        <v>0</v>
      </c>
      <c r="AQ46" s="72"/>
      <c r="AR46" s="70"/>
    </row>
    <row r="47" spans="1:44" x14ac:dyDescent="0.5">
      <c r="A47" s="65" t="s">
        <v>221</v>
      </c>
      <c r="B47" s="48"/>
      <c r="C47" s="48"/>
      <c r="D47" s="48"/>
      <c r="E47" s="48"/>
      <c r="F47" s="48"/>
      <c r="G47" s="48"/>
      <c r="H47" s="48"/>
      <c r="I47" s="48"/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48"/>
      <c r="U47" s="48"/>
      <c r="V47" s="48"/>
      <c r="W47" s="48"/>
      <c r="X47" s="48"/>
      <c r="Y47" s="48"/>
      <c r="Z47" s="48"/>
      <c r="AA47" s="48"/>
      <c r="AB47" s="48"/>
      <c r="AC47" s="48"/>
      <c r="AD47" s="48"/>
      <c r="AE47" s="48"/>
      <c r="AF47" s="48"/>
      <c r="AG47" s="48"/>
      <c r="AH47" s="48"/>
      <c r="AI47" s="48"/>
      <c r="AJ47" s="48"/>
      <c r="AK47" s="48"/>
      <c r="AL47" s="48"/>
      <c r="AM47" s="48"/>
      <c r="AN47" s="48"/>
      <c r="AO47" s="48"/>
      <c r="AP47" s="55">
        <f ca="1">SUM(B47:AQ47)</f>
        <v>0</v>
      </c>
      <c r="AQ47" s="72"/>
      <c r="AR47" s="70"/>
    </row>
    <row r="48" spans="1:44" ht="24" thickBot="1" x14ac:dyDescent="0.55000000000000004">
      <c r="A48" s="66" t="s">
        <v>84</v>
      </c>
      <c r="B48" s="49">
        <f>SUM(B43:B47)</f>
        <v>0</v>
      </c>
      <c r="C48" s="49">
        <f t="shared" ref="C48" si="50">SUM(C43:C47)</f>
        <v>0</v>
      </c>
      <c r="D48" s="49">
        <f t="shared" ref="D48" si="51">SUM(D43:D47)</f>
        <v>0</v>
      </c>
      <c r="E48" s="49">
        <f t="shared" ref="E48" si="52">SUM(E43:E47)</f>
        <v>0</v>
      </c>
      <c r="F48" s="49">
        <f t="shared" ref="F48" si="53">SUM(F43:F47)</f>
        <v>0</v>
      </c>
      <c r="G48" s="49">
        <f t="shared" ref="G48" si="54">SUM(G43:G47)</f>
        <v>0</v>
      </c>
      <c r="H48" s="49">
        <f t="shared" ref="H48" si="55">SUM(H43:H47)</f>
        <v>0</v>
      </c>
      <c r="I48" s="49">
        <f t="shared" ref="I48" si="56">SUM(I43:I47)</f>
        <v>0</v>
      </c>
      <c r="J48" s="49">
        <f t="shared" ref="J48" si="57">SUM(J43:J47)</f>
        <v>0</v>
      </c>
      <c r="K48" s="49">
        <f t="shared" ref="K48" si="58">SUM(K43:K47)</f>
        <v>0</v>
      </c>
      <c r="L48" s="49">
        <f t="shared" ref="L48" si="59">SUM(L43:L47)</f>
        <v>0</v>
      </c>
      <c r="M48" s="49">
        <f t="shared" ref="M48" si="60">SUM(M43:M47)</f>
        <v>0</v>
      </c>
      <c r="N48" s="49">
        <f t="shared" ref="N48" si="61">SUM(N43:N47)</f>
        <v>0</v>
      </c>
      <c r="O48" s="49">
        <f t="shared" ref="O48" si="62">SUM(O43:O47)</f>
        <v>0</v>
      </c>
      <c r="P48" s="49">
        <f t="shared" ref="P48" si="63">SUM(P43:P47)</f>
        <v>0</v>
      </c>
      <c r="Q48" s="49">
        <f t="shared" ref="Q48" si="64">SUM(Q43:Q47)</f>
        <v>0</v>
      </c>
      <c r="R48" s="49">
        <f t="shared" ref="R48" si="65">SUM(R43:R47)</f>
        <v>0</v>
      </c>
      <c r="S48" s="49">
        <f t="shared" ref="S48" si="66">SUM(S43:S47)</f>
        <v>0</v>
      </c>
      <c r="T48" s="49">
        <f t="shared" ref="T48" si="67">SUM(T43:T47)</f>
        <v>0</v>
      </c>
      <c r="U48" s="49">
        <f t="shared" ref="U48" si="68">SUM(U43:U47)</f>
        <v>0</v>
      </c>
      <c r="V48" s="49">
        <f t="shared" ref="V48" si="69">SUM(V43:V47)</f>
        <v>0</v>
      </c>
      <c r="W48" s="49">
        <f t="shared" ref="W48" si="70">SUM(W43:W47)</f>
        <v>0</v>
      </c>
      <c r="X48" s="49">
        <f t="shared" ref="X48" si="71">SUM(X43:X47)</f>
        <v>0</v>
      </c>
      <c r="Y48" s="49">
        <f t="shared" ref="Y48" si="72">SUM(Y43:Y47)</f>
        <v>0</v>
      </c>
      <c r="Z48" s="49">
        <f>SUM(Z43:Z47)</f>
        <v>0</v>
      </c>
      <c r="AA48" s="49">
        <f t="shared" ref="AA48" si="73">SUM(AA43:AA47)</f>
        <v>0</v>
      </c>
      <c r="AB48" s="49">
        <f t="shared" ref="AB48" si="74">SUM(AB43:AB47)</f>
        <v>0</v>
      </c>
      <c r="AC48" s="49">
        <f t="shared" ref="AC48" si="75">SUM(AC43:AC47)</f>
        <v>0</v>
      </c>
      <c r="AD48" s="49">
        <f t="shared" ref="AD48" si="76">SUM(AD43:AD47)</f>
        <v>0</v>
      </c>
      <c r="AE48" s="49">
        <f t="shared" ref="AE48" si="77">SUM(AE43:AE47)</f>
        <v>0</v>
      </c>
      <c r="AF48" s="49">
        <f t="shared" ref="AF48" si="78">SUM(AF43:AF47)</f>
        <v>0</v>
      </c>
      <c r="AG48" s="49">
        <f t="shared" ref="AG48" si="79">SUM(AG43:AG47)</f>
        <v>0</v>
      </c>
      <c r="AH48" s="49">
        <f t="shared" ref="AH48" si="80">SUM(AH43:AH47)</f>
        <v>0</v>
      </c>
      <c r="AI48" s="49">
        <f t="shared" ref="AI48" si="81">SUM(AI43:AI47)</f>
        <v>0</v>
      </c>
      <c r="AJ48" s="49">
        <f t="shared" ref="AJ48" si="82">SUM(AJ43:AJ47)</f>
        <v>0</v>
      </c>
      <c r="AK48" s="49">
        <f t="shared" ref="AK48" si="83">SUM(AK43:AK47)</f>
        <v>0</v>
      </c>
      <c r="AL48" s="49">
        <f t="shared" ref="AL48" si="84">SUM(AL43:AL47)</f>
        <v>0</v>
      </c>
      <c r="AM48" s="49">
        <f t="shared" ref="AM48" si="85">SUM(AM43:AM47)</f>
        <v>0</v>
      </c>
      <c r="AN48" s="49">
        <f t="shared" ref="AN48" si="86">SUM(AN43:AN47)</f>
        <v>0</v>
      </c>
      <c r="AO48" s="49">
        <f t="shared" ref="AO48" si="87">SUM(AO43:AO47)</f>
        <v>0</v>
      </c>
      <c r="AP48" s="62">
        <f ca="1">SUM(AP43:AP47)</f>
        <v>0</v>
      </c>
      <c r="AQ48" s="72"/>
      <c r="AR48" s="70"/>
    </row>
    <row r="49" ht="24" thickTop="1" x14ac:dyDescent="0.5"/>
  </sheetData>
  <mergeCells count="28">
    <mergeCell ref="A33:AN33"/>
    <mergeCell ref="A34:AN34"/>
    <mergeCell ref="R35:V35"/>
    <mergeCell ref="W35:Y35"/>
    <mergeCell ref="Z35:AB35"/>
    <mergeCell ref="AC35:AE35"/>
    <mergeCell ref="AF35:AI35"/>
    <mergeCell ref="AJ35:AM35"/>
    <mergeCell ref="AN35:AO35"/>
    <mergeCell ref="B35:D35"/>
    <mergeCell ref="E35:G35"/>
    <mergeCell ref="H35:K35"/>
    <mergeCell ref="L35:O35"/>
    <mergeCell ref="P35:Q35"/>
    <mergeCell ref="A1:AN1"/>
    <mergeCell ref="A2:AN2"/>
    <mergeCell ref="B3:D3"/>
    <mergeCell ref="E3:G3"/>
    <mergeCell ref="H3:K3"/>
    <mergeCell ref="L3:O3"/>
    <mergeCell ref="P3:Q3"/>
    <mergeCell ref="R3:V3"/>
    <mergeCell ref="W3:Y3"/>
    <mergeCell ref="Z3:AB3"/>
    <mergeCell ref="AC3:AE3"/>
    <mergeCell ref="AF3:AH3"/>
    <mergeCell ref="AI3:AL3"/>
    <mergeCell ref="AM3:AN3"/>
  </mergeCells>
  <pageMargins left="0.27559055118110237" right="0.15748031496062992" top="0.35433070866141736" bottom="1.92" header="0.31496062992125984" footer="0.31496062992125984"/>
  <pageSetup paperSize="5" scale="60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1"/>
  <sheetViews>
    <sheetView topLeftCell="T16" zoomScale="90" zoomScaleNormal="90" zoomScaleSheetLayoutView="80" workbookViewId="0">
      <selection activeCell="AB22" sqref="AB22"/>
    </sheetView>
  </sheetViews>
  <sheetFormatPr defaultRowHeight="19.5" x14ac:dyDescent="0.3"/>
  <cols>
    <col min="1" max="1" width="13.125" style="9" customWidth="1"/>
    <col min="2" max="2" width="11.875" style="9" customWidth="1"/>
    <col min="3" max="4" width="13.125" style="9" customWidth="1"/>
    <col min="5" max="5" width="49.75" style="9" customWidth="1"/>
    <col min="6" max="6" width="9.125" style="9" bestFit="1" customWidth="1"/>
    <col min="7" max="7" width="14.125" style="9" customWidth="1"/>
    <col min="8" max="8" width="13.125" style="9" customWidth="1"/>
    <col min="9" max="9" width="11.875" style="9" customWidth="1"/>
    <col min="10" max="11" width="13.125" style="9" customWidth="1"/>
    <col min="12" max="12" width="49.75" style="9" customWidth="1"/>
    <col min="13" max="13" width="9.125" style="9" bestFit="1" customWidth="1"/>
    <col min="14" max="14" width="14.125" style="9" customWidth="1"/>
    <col min="15" max="15" width="13.125" style="9" customWidth="1"/>
    <col min="16" max="16" width="11.875" style="9" customWidth="1"/>
    <col min="17" max="18" width="13.125" style="9" customWidth="1"/>
    <col min="19" max="19" width="49.75" style="9" customWidth="1"/>
    <col min="20" max="20" width="9.125" style="9" bestFit="1" customWidth="1"/>
    <col min="21" max="21" width="14.125" style="9" customWidth="1"/>
    <col min="22" max="22" width="13.125" style="9" customWidth="1"/>
    <col min="23" max="23" width="11.875" style="9" customWidth="1"/>
    <col min="24" max="25" width="13.125" style="9" customWidth="1"/>
    <col min="26" max="26" width="49.75" style="9" customWidth="1"/>
    <col min="27" max="27" width="9.125" style="9" bestFit="1" customWidth="1"/>
    <col min="28" max="28" width="14.125" style="9" customWidth="1"/>
    <col min="29" max="29" width="9" style="9"/>
    <col min="30" max="30" width="13.375" style="9" bestFit="1" customWidth="1"/>
    <col min="31" max="31" width="10.625" style="9" bestFit="1" customWidth="1"/>
    <col min="32" max="16384" width="9" style="9"/>
  </cols>
  <sheetData>
    <row r="1" spans="1:28" ht="21" customHeight="1" x14ac:dyDescent="0.3">
      <c r="A1" s="444" t="s">
        <v>20</v>
      </c>
      <c r="B1" s="245"/>
      <c r="C1" s="245"/>
      <c r="D1" s="444"/>
      <c r="E1" s="245"/>
      <c r="F1" s="439"/>
      <c r="G1" s="245"/>
      <c r="H1" s="444" t="s">
        <v>20</v>
      </c>
      <c r="I1" s="245"/>
      <c r="J1" s="245"/>
      <c r="K1" s="444"/>
      <c r="L1" s="245"/>
      <c r="M1" s="496"/>
      <c r="N1" s="245"/>
      <c r="O1" s="444" t="s">
        <v>20</v>
      </c>
      <c r="P1" s="245"/>
      <c r="Q1" s="245"/>
      <c r="R1" s="444"/>
      <c r="S1" s="245"/>
      <c r="T1" s="506"/>
      <c r="U1" s="245"/>
      <c r="V1" s="444" t="s">
        <v>20</v>
      </c>
      <c r="W1" s="245"/>
      <c r="X1" s="245"/>
      <c r="Y1" s="444"/>
      <c r="Z1" s="245"/>
      <c r="AA1" s="585"/>
      <c r="AB1" s="245"/>
    </row>
    <row r="2" spans="1:28" ht="21" customHeight="1" x14ac:dyDescent="0.3">
      <c r="A2" s="444" t="s">
        <v>21</v>
      </c>
      <c r="B2" s="245"/>
      <c r="C2" s="245"/>
      <c r="D2" s="444"/>
      <c r="E2" s="245"/>
      <c r="F2" s="439"/>
      <c r="G2" s="245"/>
      <c r="H2" s="444" t="s">
        <v>21</v>
      </c>
      <c r="I2" s="245"/>
      <c r="J2" s="245"/>
      <c r="K2" s="444"/>
      <c r="L2" s="245"/>
      <c r="M2" s="496"/>
      <c r="N2" s="245"/>
      <c r="O2" s="444" t="s">
        <v>21</v>
      </c>
      <c r="P2" s="245"/>
      <c r="Q2" s="245"/>
      <c r="R2" s="444"/>
      <c r="S2" s="245"/>
      <c r="T2" s="506"/>
      <c r="U2" s="245"/>
      <c r="V2" s="444" t="s">
        <v>21</v>
      </c>
      <c r="W2" s="245"/>
      <c r="X2" s="245"/>
      <c r="Y2" s="444"/>
      <c r="Z2" s="245"/>
      <c r="AA2" s="585"/>
      <c r="AB2" s="245"/>
    </row>
    <row r="3" spans="1:28" ht="21" customHeight="1" x14ac:dyDescent="0.3">
      <c r="B3" s="241"/>
      <c r="C3" s="241"/>
      <c r="E3" s="241"/>
      <c r="F3" s="3" t="s">
        <v>417</v>
      </c>
      <c r="G3" s="241"/>
      <c r="I3" s="241"/>
      <c r="J3" s="241"/>
      <c r="L3" s="241"/>
      <c r="M3" s="3" t="s">
        <v>417</v>
      </c>
      <c r="N3" s="241"/>
      <c r="P3" s="241"/>
      <c r="Q3" s="241"/>
      <c r="S3" s="241"/>
      <c r="T3" s="3" t="s">
        <v>417</v>
      </c>
      <c r="U3" s="241"/>
      <c r="W3" s="241"/>
      <c r="X3" s="241"/>
      <c r="Z3" s="241"/>
      <c r="AA3" s="3" t="s">
        <v>417</v>
      </c>
      <c r="AB3" s="241"/>
    </row>
    <row r="4" spans="1:28" ht="21" customHeight="1" x14ac:dyDescent="0.3">
      <c r="B4" s="241"/>
      <c r="C4" s="241"/>
      <c r="E4" s="3" t="s">
        <v>22</v>
      </c>
      <c r="F4" s="440"/>
      <c r="G4" s="241"/>
      <c r="I4" s="241"/>
      <c r="J4" s="241"/>
      <c r="L4" s="3" t="s">
        <v>22</v>
      </c>
      <c r="M4" s="497"/>
      <c r="N4" s="241"/>
      <c r="P4" s="241"/>
      <c r="Q4" s="241"/>
      <c r="S4" s="3" t="s">
        <v>22</v>
      </c>
      <c r="T4" s="507"/>
      <c r="U4" s="241"/>
      <c r="W4" s="241"/>
      <c r="X4" s="241"/>
      <c r="Z4" s="3" t="s">
        <v>22</v>
      </c>
      <c r="AA4" s="586"/>
      <c r="AB4" s="241"/>
    </row>
    <row r="5" spans="1:28" ht="21" customHeight="1" thickBot="1" x14ac:dyDescent="0.35">
      <c r="A5" s="445"/>
      <c r="B5" s="238"/>
      <c r="C5" s="238"/>
      <c r="D5" s="445"/>
      <c r="E5" s="246" t="s">
        <v>418</v>
      </c>
      <c r="F5" s="246"/>
      <c r="G5" s="246"/>
      <c r="H5" s="445"/>
      <c r="I5" s="238"/>
      <c r="J5" s="238"/>
      <c r="K5" s="445"/>
      <c r="L5" s="246" t="s">
        <v>449</v>
      </c>
      <c r="M5" s="246"/>
      <c r="N5" s="246"/>
      <c r="O5" s="445"/>
      <c r="P5" s="238"/>
      <c r="Q5" s="238"/>
      <c r="R5" s="445"/>
      <c r="S5" s="246" t="s">
        <v>454</v>
      </c>
      <c r="T5" s="246"/>
      <c r="U5" s="246"/>
      <c r="V5" s="445"/>
      <c r="W5" s="238"/>
      <c r="X5" s="238"/>
      <c r="Y5" s="445"/>
      <c r="Z5" s="246" t="s">
        <v>552</v>
      </c>
      <c r="AA5" s="246"/>
      <c r="AB5" s="246"/>
    </row>
    <row r="6" spans="1:28" ht="16.5" customHeight="1" thickTop="1" x14ac:dyDescent="0.3">
      <c r="A6" s="600" t="s">
        <v>23</v>
      </c>
      <c r="B6" s="601"/>
      <c r="C6" s="601"/>
      <c r="D6" s="601"/>
      <c r="E6" s="247"/>
      <c r="F6" s="248" t="s">
        <v>2</v>
      </c>
      <c r="G6" s="249" t="s">
        <v>24</v>
      </c>
      <c r="H6" s="600" t="s">
        <v>23</v>
      </c>
      <c r="I6" s="601"/>
      <c r="J6" s="601"/>
      <c r="K6" s="601"/>
      <c r="L6" s="247"/>
      <c r="M6" s="248" t="s">
        <v>2</v>
      </c>
      <c r="N6" s="249" t="s">
        <v>24</v>
      </c>
      <c r="O6" s="600" t="s">
        <v>23</v>
      </c>
      <c r="P6" s="601"/>
      <c r="Q6" s="601"/>
      <c r="R6" s="601"/>
      <c r="S6" s="247"/>
      <c r="T6" s="248" t="s">
        <v>2</v>
      </c>
      <c r="U6" s="249" t="s">
        <v>24</v>
      </c>
      <c r="V6" s="600" t="s">
        <v>23</v>
      </c>
      <c r="W6" s="601"/>
      <c r="X6" s="601"/>
      <c r="Y6" s="601"/>
      <c r="Z6" s="247"/>
      <c r="AA6" s="248" t="s">
        <v>2</v>
      </c>
      <c r="AB6" s="249" t="s">
        <v>24</v>
      </c>
    </row>
    <row r="7" spans="1:28" ht="16.5" customHeight="1" x14ac:dyDescent="0.3">
      <c r="A7" s="464" t="s">
        <v>25</v>
      </c>
      <c r="B7" s="602" t="s">
        <v>231</v>
      </c>
      <c r="C7" s="251" t="s">
        <v>49</v>
      </c>
      <c r="D7" s="446" t="s">
        <v>26</v>
      </c>
      <c r="E7" s="439" t="s">
        <v>27</v>
      </c>
      <c r="F7" s="252"/>
      <c r="G7" s="253" t="s">
        <v>26</v>
      </c>
      <c r="H7" s="464" t="s">
        <v>25</v>
      </c>
      <c r="I7" s="602" t="s">
        <v>231</v>
      </c>
      <c r="J7" s="251" t="s">
        <v>49</v>
      </c>
      <c r="K7" s="446" t="s">
        <v>26</v>
      </c>
      <c r="L7" s="496" t="s">
        <v>27</v>
      </c>
      <c r="M7" s="252"/>
      <c r="N7" s="253" t="s">
        <v>26</v>
      </c>
      <c r="O7" s="464" t="s">
        <v>25</v>
      </c>
      <c r="P7" s="602" t="s">
        <v>231</v>
      </c>
      <c r="Q7" s="251" t="s">
        <v>49</v>
      </c>
      <c r="R7" s="446" t="s">
        <v>26</v>
      </c>
      <c r="S7" s="506" t="s">
        <v>27</v>
      </c>
      <c r="T7" s="252"/>
      <c r="U7" s="253" t="s">
        <v>26</v>
      </c>
      <c r="V7" s="464" t="s">
        <v>25</v>
      </c>
      <c r="W7" s="602" t="s">
        <v>231</v>
      </c>
      <c r="X7" s="251" t="s">
        <v>49</v>
      </c>
      <c r="Y7" s="446" t="s">
        <v>26</v>
      </c>
      <c r="Z7" s="585" t="s">
        <v>27</v>
      </c>
      <c r="AA7" s="252"/>
      <c r="AB7" s="253" t="s">
        <v>26</v>
      </c>
    </row>
    <row r="8" spans="1:28" ht="57.75" customHeight="1" thickBot="1" x14ac:dyDescent="0.35">
      <c r="A8" s="465" t="s">
        <v>28</v>
      </c>
      <c r="B8" s="603"/>
      <c r="C8" s="255" t="s">
        <v>232</v>
      </c>
      <c r="D8" s="447" t="s">
        <v>28</v>
      </c>
      <c r="E8" s="256"/>
      <c r="F8" s="257"/>
      <c r="G8" s="254" t="s">
        <v>28</v>
      </c>
      <c r="H8" s="465" t="s">
        <v>28</v>
      </c>
      <c r="I8" s="603"/>
      <c r="J8" s="255" t="s">
        <v>232</v>
      </c>
      <c r="K8" s="447" t="s">
        <v>28</v>
      </c>
      <c r="L8" s="256"/>
      <c r="M8" s="257"/>
      <c r="N8" s="254" t="s">
        <v>28</v>
      </c>
      <c r="O8" s="465" t="s">
        <v>28</v>
      </c>
      <c r="P8" s="603"/>
      <c r="Q8" s="255" t="s">
        <v>232</v>
      </c>
      <c r="R8" s="447" t="s">
        <v>28</v>
      </c>
      <c r="S8" s="256"/>
      <c r="T8" s="257"/>
      <c r="U8" s="254" t="s">
        <v>28</v>
      </c>
      <c r="V8" s="465" t="s">
        <v>28</v>
      </c>
      <c r="W8" s="603"/>
      <c r="X8" s="255" t="s">
        <v>232</v>
      </c>
      <c r="Y8" s="447" t="s">
        <v>28</v>
      </c>
      <c r="Z8" s="256"/>
      <c r="AA8" s="257"/>
      <c r="AB8" s="254" t="s">
        <v>28</v>
      </c>
    </row>
    <row r="9" spans="1:28" ht="25.5" customHeight="1" thickTop="1" x14ac:dyDescent="0.3">
      <c r="A9" s="466"/>
      <c r="B9" s="258"/>
      <c r="C9" s="258"/>
      <c r="D9" s="448">
        <v>17118921.109999999</v>
      </c>
      <c r="E9" s="260" t="s">
        <v>29</v>
      </c>
      <c r="F9" s="261"/>
      <c r="G9" s="259">
        <f>D9</f>
        <v>17118921.109999999</v>
      </c>
      <c r="H9" s="466"/>
      <c r="I9" s="258"/>
      <c r="J9" s="258"/>
      <c r="K9" s="448">
        <v>17118921.109999999</v>
      </c>
      <c r="L9" s="260" t="s">
        <v>29</v>
      </c>
      <c r="M9" s="261"/>
      <c r="N9" s="259">
        <v>19863397.629999999</v>
      </c>
      <c r="O9" s="466"/>
      <c r="P9" s="258"/>
      <c r="Q9" s="258"/>
      <c r="R9" s="448">
        <v>17118921.109999999</v>
      </c>
      <c r="S9" s="260" t="s">
        <v>29</v>
      </c>
      <c r="T9" s="261"/>
      <c r="U9" s="259">
        <f>N76</f>
        <v>19573115.029999997</v>
      </c>
      <c r="V9" s="466"/>
      <c r="W9" s="258"/>
      <c r="X9" s="258"/>
      <c r="Y9" s="448">
        <v>17118921.109999999</v>
      </c>
      <c r="Z9" s="260" t="s">
        <v>29</v>
      </c>
      <c r="AA9" s="261"/>
      <c r="AB9" s="259">
        <f>U76</f>
        <v>17970707.199999996</v>
      </c>
    </row>
    <row r="10" spans="1:28" ht="17.25" customHeight="1" x14ac:dyDescent="0.3">
      <c r="A10" s="467"/>
      <c r="B10" s="262"/>
      <c r="C10" s="263"/>
      <c r="D10" s="449"/>
      <c r="E10" s="264" t="s">
        <v>233</v>
      </c>
      <c r="F10" s="265"/>
      <c r="G10" s="266"/>
      <c r="H10" s="467"/>
      <c r="I10" s="262"/>
      <c r="J10" s="263"/>
      <c r="K10" s="449"/>
      <c r="L10" s="264" t="s">
        <v>233</v>
      </c>
      <c r="M10" s="265"/>
      <c r="N10" s="266"/>
      <c r="O10" s="467"/>
      <c r="P10" s="262"/>
      <c r="Q10" s="263"/>
      <c r="R10" s="449"/>
      <c r="S10" s="264" t="s">
        <v>233</v>
      </c>
      <c r="T10" s="265"/>
      <c r="U10" s="266"/>
      <c r="V10" s="467"/>
      <c r="W10" s="262"/>
      <c r="X10" s="263"/>
      <c r="Y10" s="449"/>
      <c r="Z10" s="264" t="s">
        <v>233</v>
      </c>
      <c r="AA10" s="265"/>
      <c r="AB10" s="266"/>
    </row>
    <row r="11" spans="1:28" ht="23.1" customHeight="1" x14ac:dyDescent="0.3">
      <c r="A11" s="468">
        <v>180000</v>
      </c>
      <c r="B11" s="267"/>
      <c r="C11" s="268">
        <f>D11</f>
        <v>0</v>
      </c>
      <c r="D11" s="450">
        <f>G11</f>
        <v>0</v>
      </c>
      <c r="E11" s="269" t="s">
        <v>30</v>
      </c>
      <c r="F11" s="234">
        <v>411000</v>
      </c>
      <c r="G11" s="232">
        <v>0</v>
      </c>
      <c r="H11" s="468">
        <v>180000</v>
      </c>
      <c r="I11" s="267"/>
      <c r="J11" s="268">
        <f>K11</f>
        <v>0</v>
      </c>
      <c r="K11" s="450">
        <f>D11+N11</f>
        <v>0</v>
      </c>
      <c r="L11" s="269" t="s">
        <v>30</v>
      </c>
      <c r="M11" s="234">
        <v>411000</v>
      </c>
      <c r="N11" s="232">
        <f>รายรับประกอบงบทดลอง!I10</f>
        <v>0</v>
      </c>
      <c r="O11" s="468">
        <v>180000</v>
      </c>
      <c r="P11" s="267"/>
      <c r="Q11" s="268">
        <f>R11</f>
        <v>0</v>
      </c>
      <c r="R11" s="450">
        <f>K11+U11</f>
        <v>0</v>
      </c>
      <c r="S11" s="269" t="s">
        <v>30</v>
      </c>
      <c r="T11" s="234">
        <v>411000</v>
      </c>
      <c r="U11" s="232"/>
      <c r="V11" s="468">
        <v>180000</v>
      </c>
      <c r="W11" s="267"/>
      <c r="X11" s="268">
        <f>Y11</f>
        <v>34462</v>
      </c>
      <c r="Y11" s="450">
        <f>R11+AB11</f>
        <v>34462</v>
      </c>
      <c r="Z11" s="269" t="s">
        <v>30</v>
      </c>
      <c r="AA11" s="234">
        <v>411000</v>
      </c>
      <c r="AB11" s="232">
        <v>34462</v>
      </c>
    </row>
    <row r="12" spans="1:28" ht="23.1" customHeight="1" x14ac:dyDescent="0.3">
      <c r="A12" s="469">
        <v>54000</v>
      </c>
      <c r="B12" s="270"/>
      <c r="C12" s="268">
        <f t="shared" ref="C12:C17" si="0">D12</f>
        <v>50</v>
      </c>
      <c r="D12" s="450">
        <f t="shared" ref="D12:D17" si="1">G12</f>
        <v>50</v>
      </c>
      <c r="E12" s="241" t="s">
        <v>31</v>
      </c>
      <c r="F12" s="271">
        <v>412000</v>
      </c>
      <c r="G12" s="232">
        <v>50</v>
      </c>
      <c r="H12" s="469">
        <v>54000</v>
      </c>
      <c r="I12" s="270"/>
      <c r="J12" s="268">
        <f t="shared" ref="J12:J17" si="2">K12</f>
        <v>50</v>
      </c>
      <c r="K12" s="450">
        <f t="shared" ref="K12:K16" si="3">D12+N12</f>
        <v>50</v>
      </c>
      <c r="L12" s="241" t="s">
        <v>31</v>
      </c>
      <c r="M12" s="271">
        <v>412000</v>
      </c>
      <c r="N12" s="232">
        <f>รายรับประกอบงบทดลอง!I23</f>
        <v>0</v>
      </c>
      <c r="O12" s="469">
        <v>54000</v>
      </c>
      <c r="P12" s="270"/>
      <c r="Q12" s="268">
        <f t="shared" ref="Q12:Q17" si="4">R12</f>
        <v>2970</v>
      </c>
      <c r="R12" s="450">
        <f>K12+U12</f>
        <v>2970</v>
      </c>
      <c r="S12" s="241" t="s">
        <v>31</v>
      </c>
      <c r="T12" s="271">
        <v>412000</v>
      </c>
      <c r="U12" s="232">
        <v>2920</v>
      </c>
      <c r="V12" s="469">
        <v>54000</v>
      </c>
      <c r="W12" s="270"/>
      <c r="X12" s="268">
        <f t="shared" ref="X12:X17" si="5">Y12</f>
        <v>10370</v>
      </c>
      <c r="Y12" s="450">
        <f t="shared" ref="Y12:Y17" si="6">R12+AB12</f>
        <v>10370</v>
      </c>
      <c r="Z12" s="241" t="s">
        <v>31</v>
      </c>
      <c r="AA12" s="271">
        <v>412000</v>
      </c>
      <c r="AB12" s="232">
        <v>7400</v>
      </c>
    </row>
    <row r="13" spans="1:28" ht="23.1" customHeight="1" x14ac:dyDescent="0.3">
      <c r="A13" s="468">
        <v>10000</v>
      </c>
      <c r="B13" s="267"/>
      <c r="C13" s="268">
        <f t="shared" si="0"/>
        <v>4442.8100000000004</v>
      </c>
      <c r="D13" s="450">
        <f t="shared" si="1"/>
        <v>4442.8100000000004</v>
      </c>
      <c r="E13" s="269" t="s">
        <v>32</v>
      </c>
      <c r="F13" s="234">
        <v>413000</v>
      </c>
      <c r="G13" s="232">
        <v>4442.8100000000004</v>
      </c>
      <c r="H13" s="468">
        <v>10000</v>
      </c>
      <c r="I13" s="267"/>
      <c r="J13" s="268">
        <f t="shared" si="2"/>
        <v>31310.140000000003</v>
      </c>
      <c r="K13" s="450">
        <f t="shared" si="3"/>
        <v>31310.140000000003</v>
      </c>
      <c r="L13" s="269" t="s">
        <v>32</v>
      </c>
      <c r="M13" s="234">
        <v>413000</v>
      </c>
      <c r="N13" s="232">
        <f>รายรับประกอบงบทดลอง!I26</f>
        <v>26867.33</v>
      </c>
      <c r="O13" s="468">
        <v>10000</v>
      </c>
      <c r="P13" s="267"/>
      <c r="Q13" s="268">
        <f t="shared" si="4"/>
        <v>31310.140000000003</v>
      </c>
      <c r="R13" s="450">
        <f t="shared" ref="R13:R16" si="7">K13+U13</f>
        <v>31310.140000000003</v>
      </c>
      <c r="S13" s="269" t="s">
        <v>32</v>
      </c>
      <c r="T13" s="234">
        <v>413000</v>
      </c>
      <c r="U13" s="232"/>
      <c r="V13" s="468">
        <v>10000</v>
      </c>
      <c r="W13" s="267"/>
      <c r="X13" s="268">
        <f t="shared" si="5"/>
        <v>33628.720000000001</v>
      </c>
      <c r="Y13" s="450">
        <f t="shared" si="6"/>
        <v>33628.720000000001</v>
      </c>
      <c r="Z13" s="269" t="s">
        <v>32</v>
      </c>
      <c r="AA13" s="234">
        <v>413000</v>
      </c>
      <c r="AB13" s="232">
        <v>2318.58</v>
      </c>
    </row>
    <row r="14" spans="1:28" ht="23.1" customHeight="1" x14ac:dyDescent="0.3">
      <c r="A14" s="470">
        <v>0</v>
      </c>
      <c r="B14" s="272"/>
      <c r="C14" s="268">
        <f t="shared" si="0"/>
        <v>0</v>
      </c>
      <c r="D14" s="450">
        <f t="shared" si="1"/>
        <v>0</v>
      </c>
      <c r="E14" s="241" t="s">
        <v>33</v>
      </c>
      <c r="F14" s="271">
        <v>414000</v>
      </c>
      <c r="G14" s="232">
        <v>0</v>
      </c>
      <c r="H14" s="470">
        <v>0</v>
      </c>
      <c r="I14" s="272"/>
      <c r="J14" s="268">
        <f t="shared" si="2"/>
        <v>0</v>
      </c>
      <c r="K14" s="450">
        <f t="shared" si="3"/>
        <v>0</v>
      </c>
      <c r="L14" s="241" t="s">
        <v>33</v>
      </c>
      <c r="M14" s="271">
        <v>414000</v>
      </c>
      <c r="N14" s="232">
        <f>รายรับประกอบงบทดลอง!I29</f>
        <v>0</v>
      </c>
      <c r="O14" s="470">
        <v>0</v>
      </c>
      <c r="P14" s="272"/>
      <c r="Q14" s="268">
        <f t="shared" si="4"/>
        <v>0</v>
      </c>
      <c r="R14" s="450">
        <f t="shared" si="7"/>
        <v>0</v>
      </c>
      <c r="S14" s="241" t="s">
        <v>33</v>
      </c>
      <c r="T14" s="271">
        <v>414000</v>
      </c>
      <c r="U14" s="232"/>
      <c r="V14" s="470">
        <v>0</v>
      </c>
      <c r="W14" s="272"/>
      <c r="X14" s="268">
        <f t="shared" si="5"/>
        <v>0</v>
      </c>
      <c r="Y14" s="450">
        <f t="shared" si="6"/>
        <v>0</v>
      </c>
      <c r="Z14" s="241" t="s">
        <v>33</v>
      </c>
      <c r="AA14" s="271">
        <v>414000</v>
      </c>
      <c r="AB14" s="232">
        <v>0</v>
      </c>
    </row>
    <row r="15" spans="1:28" ht="23.1" customHeight="1" x14ac:dyDescent="0.3">
      <c r="A15" s="468">
        <v>24000</v>
      </c>
      <c r="B15" s="267"/>
      <c r="C15" s="268">
        <f t="shared" si="0"/>
        <v>4910</v>
      </c>
      <c r="D15" s="450">
        <f t="shared" si="1"/>
        <v>4910</v>
      </c>
      <c r="E15" s="269" t="s">
        <v>34</v>
      </c>
      <c r="F15" s="234">
        <v>415000</v>
      </c>
      <c r="G15" s="232">
        <v>4910</v>
      </c>
      <c r="H15" s="468">
        <v>24000</v>
      </c>
      <c r="I15" s="267"/>
      <c r="J15" s="268">
        <f t="shared" si="2"/>
        <v>8360</v>
      </c>
      <c r="K15" s="450">
        <f t="shared" si="3"/>
        <v>8360</v>
      </c>
      <c r="L15" s="269" t="s">
        <v>34</v>
      </c>
      <c r="M15" s="234">
        <v>415000</v>
      </c>
      <c r="N15" s="232">
        <f>รายรับประกอบงบทดลอง!I34</f>
        <v>3450</v>
      </c>
      <c r="O15" s="468">
        <v>24000</v>
      </c>
      <c r="P15" s="267"/>
      <c r="Q15" s="268">
        <f t="shared" si="4"/>
        <v>8360</v>
      </c>
      <c r="R15" s="450">
        <f t="shared" si="7"/>
        <v>8360</v>
      </c>
      <c r="S15" s="269" t="s">
        <v>34</v>
      </c>
      <c r="T15" s="234">
        <v>415000</v>
      </c>
      <c r="U15" s="232"/>
      <c r="V15" s="468">
        <v>24000</v>
      </c>
      <c r="W15" s="267"/>
      <c r="X15" s="268">
        <f t="shared" si="5"/>
        <v>12910</v>
      </c>
      <c r="Y15" s="450">
        <f t="shared" si="6"/>
        <v>12910</v>
      </c>
      <c r="Z15" s="269" t="s">
        <v>34</v>
      </c>
      <c r="AA15" s="234">
        <v>415000</v>
      </c>
      <c r="AB15" s="232">
        <v>4550</v>
      </c>
    </row>
    <row r="16" spans="1:28" ht="23.1" customHeight="1" x14ac:dyDescent="0.3">
      <c r="A16" s="305">
        <v>14357000</v>
      </c>
      <c r="B16" s="273"/>
      <c r="C16" s="268">
        <f t="shared" si="0"/>
        <v>1236335.05</v>
      </c>
      <c r="D16" s="450">
        <f t="shared" si="1"/>
        <v>1236335.05</v>
      </c>
      <c r="E16" s="269" t="s">
        <v>293</v>
      </c>
      <c r="F16" s="265">
        <v>421000</v>
      </c>
      <c r="G16" s="232">
        <v>1236335.05</v>
      </c>
      <c r="H16" s="305">
        <v>14357000</v>
      </c>
      <c r="I16" s="273"/>
      <c r="J16" s="268">
        <f t="shared" si="2"/>
        <v>2658609.7300000004</v>
      </c>
      <c r="K16" s="450">
        <f t="shared" si="3"/>
        <v>2658609.7300000004</v>
      </c>
      <c r="L16" s="269" t="s">
        <v>293</v>
      </c>
      <c r="M16" s="265">
        <v>421000</v>
      </c>
      <c r="N16" s="232">
        <f>รายรับประกอบงบทดลอง!I50</f>
        <v>1422274.6800000002</v>
      </c>
      <c r="O16" s="305">
        <v>14357000</v>
      </c>
      <c r="P16" s="273"/>
      <c r="Q16" s="268">
        <f t="shared" si="4"/>
        <v>3467897.6900000004</v>
      </c>
      <c r="R16" s="450">
        <f t="shared" si="7"/>
        <v>3467897.6900000004</v>
      </c>
      <c r="S16" s="269" t="s">
        <v>293</v>
      </c>
      <c r="T16" s="265">
        <v>421000</v>
      </c>
      <c r="U16" s="232">
        <v>809287.96</v>
      </c>
      <c r="V16" s="305">
        <v>14357000</v>
      </c>
      <c r="W16" s="273"/>
      <c r="X16" s="268">
        <f t="shared" si="5"/>
        <v>4593804.2700000005</v>
      </c>
      <c r="Y16" s="450">
        <f t="shared" si="6"/>
        <v>4593804.2700000005</v>
      </c>
      <c r="Z16" s="269" t="s">
        <v>293</v>
      </c>
      <c r="AA16" s="265">
        <v>421000</v>
      </c>
      <c r="AB16" s="232">
        <v>1125906.58</v>
      </c>
    </row>
    <row r="17" spans="1:28" ht="23.1" customHeight="1" x14ac:dyDescent="0.3">
      <c r="A17" s="471">
        <v>16375000</v>
      </c>
      <c r="B17" s="274"/>
      <c r="C17" s="268">
        <f t="shared" si="0"/>
        <v>4382451</v>
      </c>
      <c r="D17" s="450">
        <f t="shared" si="1"/>
        <v>4382451</v>
      </c>
      <c r="E17" s="275" t="s">
        <v>35</v>
      </c>
      <c r="F17" s="265">
        <v>430000</v>
      </c>
      <c r="G17" s="232">
        <v>4382451</v>
      </c>
      <c r="H17" s="471">
        <v>16375000</v>
      </c>
      <c r="I17" s="274"/>
      <c r="J17" s="268">
        <f t="shared" si="2"/>
        <v>4382451</v>
      </c>
      <c r="K17" s="450">
        <f>D17</f>
        <v>4382451</v>
      </c>
      <c r="L17" s="275" t="s">
        <v>35</v>
      </c>
      <c r="M17" s="265">
        <v>430000</v>
      </c>
      <c r="N17" s="232"/>
      <c r="O17" s="471">
        <v>16375000</v>
      </c>
      <c r="P17" s="274"/>
      <c r="Q17" s="268">
        <f t="shared" si="4"/>
        <v>4382451</v>
      </c>
      <c r="R17" s="450">
        <f>K17</f>
        <v>4382451</v>
      </c>
      <c r="S17" s="275" t="s">
        <v>35</v>
      </c>
      <c r="T17" s="265">
        <v>430000</v>
      </c>
      <c r="U17" s="232"/>
      <c r="V17" s="471">
        <v>16375000</v>
      </c>
      <c r="W17" s="274"/>
      <c r="X17" s="268">
        <f t="shared" si="5"/>
        <v>8077524</v>
      </c>
      <c r="Y17" s="450">
        <f t="shared" si="6"/>
        <v>8077524</v>
      </c>
      <c r="Z17" s="275" t="s">
        <v>35</v>
      </c>
      <c r="AA17" s="265">
        <v>430000</v>
      </c>
      <c r="AB17" s="232">
        <v>3695073</v>
      </c>
    </row>
    <row r="18" spans="1:28" ht="23.1" customHeight="1" x14ac:dyDescent="0.3">
      <c r="A18" s="469"/>
      <c r="B18" s="270"/>
      <c r="C18" s="504"/>
      <c r="D18" s="505"/>
      <c r="E18" s="275"/>
      <c r="F18" s="265"/>
      <c r="G18" s="232"/>
      <c r="H18" s="471"/>
      <c r="I18" s="274">
        <v>66435</v>
      </c>
      <c r="J18" s="268">
        <v>66435</v>
      </c>
      <c r="K18" s="450">
        <f>D18</f>
        <v>0</v>
      </c>
      <c r="L18" s="275" t="s">
        <v>435</v>
      </c>
      <c r="M18" s="265">
        <v>430001</v>
      </c>
      <c r="N18" s="232">
        <v>66435</v>
      </c>
      <c r="O18" s="471"/>
      <c r="P18" s="274">
        <v>66435</v>
      </c>
      <c r="Q18" s="268">
        <v>66435</v>
      </c>
      <c r="R18" s="450">
        <f>K18</f>
        <v>0</v>
      </c>
      <c r="S18" s="275" t="s">
        <v>435</v>
      </c>
      <c r="T18" s="265">
        <v>430001</v>
      </c>
      <c r="U18" s="232">
        <v>0</v>
      </c>
      <c r="V18" s="471"/>
      <c r="W18" s="274">
        <v>167381.4</v>
      </c>
      <c r="X18" s="268">
        <f>Y18+W18</f>
        <v>167381.4</v>
      </c>
      <c r="Y18" s="450">
        <v>0</v>
      </c>
      <c r="Z18" s="275" t="s">
        <v>435</v>
      </c>
      <c r="AA18" s="265">
        <v>430001</v>
      </c>
      <c r="AB18" s="232">
        <v>100946.4</v>
      </c>
    </row>
    <row r="19" spans="1:28" ht="23.1" customHeight="1" thickBot="1" x14ac:dyDescent="0.35">
      <c r="A19" s="451">
        <f>SUM(A11:A17)</f>
        <v>31000000</v>
      </c>
      <c r="B19" s="281">
        <f>SUM(B11:B17)</f>
        <v>0</v>
      </c>
      <c r="C19" s="281">
        <f>SUM(C10:C17)</f>
        <v>5628188.8600000003</v>
      </c>
      <c r="D19" s="451">
        <f>SUM(D11:D17)</f>
        <v>5628188.8600000003</v>
      </c>
      <c r="E19" s="282"/>
      <c r="F19" s="265"/>
      <c r="G19" s="283">
        <f>SUM(G11:G17)</f>
        <v>5628188.8600000003</v>
      </c>
      <c r="H19" s="451">
        <f>SUM(H11:H17)</f>
        <v>31000000</v>
      </c>
      <c r="I19" s="281">
        <f>SUM(I11:I18)</f>
        <v>66435</v>
      </c>
      <c r="J19" s="281">
        <f>SUM(J10:J18)</f>
        <v>7147215.870000001</v>
      </c>
      <c r="K19" s="451">
        <f>SUM(K11:K17)</f>
        <v>7080780.870000001</v>
      </c>
      <c r="L19" s="282"/>
      <c r="M19" s="265"/>
      <c r="N19" s="283">
        <f>SUM(N11:N18)</f>
        <v>1519027.0100000002</v>
      </c>
      <c r="O19" s="451">
        <f>SUM(O11:O17)</f>
        <v>31000000</v>
      </c>
      <c r="P19" s="281">
        <f>SUM(P11:P18)</f>
        <v>66435</v>
      </c>
      <c r="Q19" s="281">
        <f>SUM(Q10:Q18)</f>
        <v>7959423.8300000001</v>
      </c>
      <c r="R19" s="451">
        <f>SUM(R11:R17)</f>
        <v>7892988.8300000001</v>
      </c>
      <c r="S19" s="282"/>
      <c r="T19" s="265"/>
      <c r="U19" s="283">
        <f>SUM(U11:U18)</f>
        <v>812207.96</v>
      </c>
      <c r="V19" s="451">
        <f>SUM(V11:V17)</f>
        <v>31000000</v>
      </c>
      <c r="W19" s="281">
        <f>SUM(W11:W18)</f>
        <v>167381.4</v>
      </c>
      <c r="X19" s="281">
        <f>SUM(X10:X18)</f>
        <v>12930080.390000001</v>
      </c>
      <c r="Y19" s="451">
        <f>SUM(Y11:Y17)</f>
        <v>12762698.99</v>
      </c>
      <c r="Z19" s="282"/>
      <c r="AA19" s="265"/>
      <c r="AB19" s="283">
        <f>SUM(AB11:AB18)</f>
        <v>4970656.5600000005</v>
      </c>
    </row>
    <row r="20" spans="1:28" ht="23.1" customHeight="1" thickTop="1" x14ac:dyDescent="0.3">
      <c r="A20" s="472"/>
      <c r="B20" s="284"/>
      <c r="C20" s="285"/>
      <c r="D20" s="452"/>
      <c r="E20" s="282" t="s">
        <v>224</v>
      </c>
      <c r="F20" s="265"/>
      <c r="G20" s="286"/>
      <c r="H20" s="472"/>
      <c r="I20" s="284"/>
      <c r="J20" s="285"/>
      <c r="K20" s="452"/>
      <c r="L20" s="282" t="s">
        <v>224</v>
      </c>
      <c r="M20" s="265"/>
      <c r="N20" s="286"/>
      <c r="O20" s="472"/>
      <c r="P20" s="284"/>
      <c r="Q20" s="285"/>
      <c r="R20" s="452"/>
      <c r="S20" s="282" t="s">
        <v>224</v>
      </c>
      <c r="T20" s="265"/>
      <c r="U20" s="286"/>
      <c r="V20" s="472"/>
      <c r="W20" s="284"/>
      <c r="X20" s="285"/>
      <c r="Y20" s="452"/>
      <c r="Z20" s="282" t="s">
        <v>224</v>
      </c>
      <c r="AA20" s="265"/>
      <c r="AB20" s="286"/>
    </row>
    <row r="21" spans="1:28" ht="23.1" customHeight="1" x14ac:dyDescent="0.3">
      <c r="A21" s="473"/>
      <c r="B21" s="287"/>
      <c r="C21" s="268">
        <f>D21</f>
        <v>345462</v>
      </c>
      <c r="D21" s="450">
        <f>G21</f>
        <v>345462</v>
      </c>
      <c r="E21" s="269" t="s">
        <v>262</v>
      </c>
      <c r="F21" s="265">
        <v>230100</v>
      </c>
      <c r="G21" s="279">
        <v>345462</v>
      </c>
      <c r="H21" s="473"/>
      <c r="I21" s="287"/>
      <c r="J21" s="268">
        <f>K21</f>
        <v>691916.91999999993</v>
      </c>
      <c r="K21" s="450">
        <f>N21+D21</f>
        <v>691916.91999999993</v>
      </c>
      <c r="L21" s="269" t="s">
        <v>262</v>
      </c>
      <c r="M21" s="265">
        <v>230100</v>
      </c>
      <c r="N21" s="279">
        <v>346454.92</v>
      </c>
      <c r="O21" s="473"/>
      <c r="P21" s="287"/>
      <c r="Q21" s="268">
        <f>R21</f>
        <v>1036708.25</v>
      </c>
      <c r="R21" s="450">
        <f>U21+K21</f>
        <v>1036708.25</v>
      </c>
      <c r="S21" s="269" t="s">
        <v>262</v>
      </c>
      <c r="T21" s="265">
        <v>230100</v>
      </c>
      <c r="U21" s="279">
        <v>344791.33</v>
      </c>
      <c r="V21" s="473"/>
      <c r="W21" s="287"/>
      <c r="X21" s="268">
        <f>Y21</f>
        <v>1382865.96</v>
      </c>
      <c r="Y21" s="450">
        <f>AB21+R21</f>
        <v>1382865.96</v>
      </c>
      <c r="Z21" s="269" t="s">
        <v>262</v>
      </c>
      <c r="AA21" s="265">
        <v>230100</v>
      </c>
      <c r="AB21" s="279">
        <v>346157.71</v>
      </c>
    </row>
    <row r="22" spans="1:28" ht="23.1" customHeight="1" x14ac:dyDescent="0.3">
      <c r="A22" s="473"/>
      <c r="B22" s="287"/>
      <c r="C22" s="268">
        <f t="shared" ref="C22" si="8">D22</f>
        <v>34000</v>
      </c>
      <c r="D22" s="450">
        <f t="shared" ref="D22" si="9">G22</f>
        <v>34000</v>
      </c>
      <c r="E22" s="269" t="s">
        <v>7</v>
      </c>
      <c r="F22" s="265">
        <v>110605</v>
      </c>
      <c r="G22" s="279">
        <f>24000+10000</f>
        <v>34000</v>
      </c>
      <c r="H22" s="473"/>
      <c r="I22" s="287"/>
      <c r="J22" s="268">
        <f t="shared" ref="J22" si="10">K22</f>
        <v>41200</v>
      </c>
      <c r="K22" s="450">
        <f>N22+D22</f>
        <v>41200</v>
      </c>
      <c r="L22" s="269" t="s">
        <v>7</v>
      </c>
      <c r="M22" s="265">
        <v>110605</v>
      </c>
      <c r="N22" s="279">
        <v>7200</v>
      </c>
      <c r="O22" s="473"/>
      <c r="P22" s="287"/>
      <c r="Q22" s="268">
        <f t="shared" ref="Q22" si="11">R22</f>
        <v>54064</v>
      </c>
      <c r="R22" s="450">
        <f>U22+K22</f>
        <v>54064</v>
      </c>
      <c r="S22" s="269" t="s">
        <v>7</v>
      </c>
      <c r="T22" s="265">
        <v>110605</v>
      </c>
      <c r="U22" s="279">
        <v>12864</v>
      </c>
      <c r="V22" s="473"/>
      <c r="W22" s="287"/>
      <c r="X22" s="268">
        <f t="shared" ref="X22" si="12">Y22</f>
        <v>79264</v>
      </c>
      <c r="Y22" s="450">
        <f>AB22+R22</f>
        <v>79264</v>
      </c>
      <c r="Z22" s="269" t="s">
        <v>7</v>
      </c>
      <c r="AA22" s="265">
        <v>110605</v>
      </c>
      <c r="AB22" s="279">
        <v>25200</v>
      </c>
    </row>
    <row r="23" spans="1:28" ht="23.1" customHeight="1" x14ac:dyDescent="0.3">
      <c r="A23" s="473"/>
      <c r="B23" s="287"/>
      <c r="C23" s="268"/>
      <c r="D23" s="450"/>
      <c r="E23" s="275" t="s">
        <v>336</v>
      </c>
      <c r="F23" s="278"/>
      <c r="G23" s="279">
        <v>0</v>
      </c>
      <c r="H23" s="473"/>
      <c r="I23" s="287"/>
      <c r="J23" s="268"/>
      <c r="K23" s="450"/>
      <c r="L23" s="275" t="s">
        <v>336</v>
      </c>
      <c r="M23" s="278"/>
      <c r="N23" s="279"/>
      <c r="O23" s="473"/>
      <c r="P23" s="287"/>
      <c r="Q23" s="268"/>
      <c r="R23" s="450"/>
      <c r="S23" s="275" t="s">
        <v>336</v>
      </c>
      <c r="T23" s="278"/>
      <c r="U23" s="279"/>
      <c r="V23" s="473"/>
      <c r="W23" s="287"/>
      <c r="X23" s="268"/>
      <c r="Y23" s="450"/>
      <c r="Z23" s="275" t="s">
        <v>336</v>
      </c>
      <c r="AA23" s="278"/>
      <c r="AB23" s="279"/>
    </row>
    <row r="24" spans="1:28" ht="23.1" customHeight="1" x14ac:dyDescent="0.3">
      <c r="A24" s="473"/>
      <c r="B24" s="287"/>
      <c r="C24" s="268"/>
      <c r="D24" s="450"/>
      <c r="E24" s="275" t="s">
        <v>6</v>
      </c>
      <c r="F24" s="278"/>
      <c r="G24" s="279"/>
      <c r="H24" s="473"/>
      <c r="I24" s="287"/>
      <c r="J24" s="268"/>
      <c r="K24" s="450"/>
      <c r="L24" s="275" t="s">
        <v>6</v>
      </c>
      <c r="M24" s="278"/>
      <c r="N24" s="279"/>
      <c r="O24" s="473"/>
      <c r="P24" s="287"/>
      <c r="Q24" s="268"/>
      <c r="R24" s="450"/>
      <c r="S24" s="275" t="s">
        <v>6</v>
      </c>
      <c r="T24" s="278"/>
      <c r="U24" s="279"/>
      <c r="V24" s="473"/>
      <c r="W24" s="287"/>
      <c r="X24" s="268"/>
      <c r="Y24" s="450"/>
      <c r="Z24" s="275" t="s">
        <v>6</v>
      </c>
      <c r="AA24" s="278"/>
      <c r="AB24" s="279"/>
    </row>
    <row r="25" spans="1:28" ht="23.1" customHeight="1" x14ac:dyDescent="0.3">
      <c r="A25" s="473"/>
      <c r="B25" s="287"/>
      <c r="C25" s="268">
        <v>0.01</v>
      </c>
      <c r="D25" s="450">
        <v>0.01</v>
      </c>
      <c r="E25" s="275" t="s">
        <v>371</v>
      </c>
      <c r="F25" s="278"/>
      <c r="G25" s="279">
        <v>0.01</v>
      </c>
      <c r="H25" s="473"/>
      <c r="I25" s="287"/>
      <c r="J25" s="268">
        <v>0.01</v>
      </c>
      <c r="K25" s="450">
        <v>0.01</v>
      </c>
      <c r="L25" s="275" t="s">
        <v>371</v>
      </c>
      <c r="M25" s="278"/>
      <c r="N25" s="279"/>
      <c r="O25" s="473"/>
      <c r="P25" s="287"/>
      <c r="Q25" s="268">
        <v>0.01</v>
      </c>
      <c r="R25" s="450">
        <v>0.01</v>
      </c>
      <c r="S25" s="275" t="s">
        <v>371</v>
      </c>
      <c r="T25" s="278"/>
      <c r="U25" s="279"/>
      <c r="V25" s="473"/>
      <c r="W25" s="287"/>
      <c r="X25" s="268">
        <v>0.01</v>
      </c>
      <c r="Y25" s="450">
        <v>0.01</v>
      </c>
      <c r="Z25" s="275" t="s">
        <v>371</v>
      </c>
      <c r="AA25" s="278"/>
      <c r="AB25" s="279"/>
    </row>
    <row r="26" spans="1:28" ht="23.1" customHeight="1" x14ac:dyDescent="0.3">
      <c r="A26" s="473"/>
      <c r="B26" s="287"/>
      <c r="C26" s="268"/>
      <c r="D26" s="450"/>
      <c r="E26" s="275" t="s">
        <v>408</v>
      </c>
      <c r="F26" s="278"/>
      <c r="G26" s="279">
        <v>0</v>
      </c>
      <c r="H26" s="473"/>
      <c r="I26" s="287"/>
      <c r="J26" s="268"/>
      <c r="K26" s="450"/>
      <c r="L26" s="275" t="s">
        <v>408</v>
      </c>
      <c r="M26" s="278"/>
      <c r="N26" s="279"/>
      <c r="O26" s="473"/>
      <c r="P26" s="287"/>
      <c r="Q26" s="268"/>
      <c r="R26" s="450"/>
      <c r="S26" s="275" t="s">
        <v>408</v>
      </c>
      <c r="T26" s="278"/>
      <c r="U26" s="279"/>
      <c r="V26" s="473"/>
      <c r="W26" s="287"/>
      <c r="X26" s="268"/>
      <c r="Y26" s="450"/>
      <c r="Z26" s="275" t="s">
        <v>408</v>
      </c>
      <c r="AA26" s="278"/>
      <c r="AB26" s="279"/>
    </row>
    <row r="27" spans="1:28" ht="23.1" customHeight="1" x14ac:dyDescent="0.3">
      <c r="A27" s="473"/>
      <c r="B27" s="287"/>
      <c r="C27" s="268">
        <v>500</v>
      </c>
      <c r="D27" s="450">
        <v>500</v>
      </c>
      <c r="E27" s="275" t="s">
        <v>19</v>
      </c>
      <c r="F27" s="278"/>
      <c r="G27" s="279">
        <v>500</v>
      </c>
      <c r="H27" s="473"/>
      <c r="I27" s="287"/>
      <c r="J27" s="268">
        <v>500</v>
      </c>
      <c r="K27" s="450">
        <v>500</v>
      </c>
      <c r="L27" s="275" t="s">
        <v>19</v>
      </c>
      <c r="M27" s="278"/>
      <c r="N27" s="279"/>
      <c r="O27" s="473"/>
      <c r="P27" s="287"/>
      <c r="Q27" s="268">
        <v>500</v>
      </c>
      <c r="R27" s="450">
        <v>500</v>
      </c>
      <c r="S27" s="275" t="s">
        <v>19</v>
      </c>
      <c r="T27" s="278"/>
      <c r="U27" s="279"/>
      <c r="V27" s="473"/>
      <c r="W27" s="287"/>
      <c r="X27" s="268">
        <v>500</v>
      </c>
      <c r="Y27" s="450">
        <v>500</v>
      </c>
      <c r="Z27" s="275" t="s">
        <v>19</v>
      </c>
      <c r="AA27" s="278"/>
      <c r="AB27" s="279"/>
    </row>
    <row r="28" spans="1:28" ht="23.1" customHeight="1" x14ac:dyDescent="0.3">
      <c r="A28" s="453">
        <f>SUM(A20:A23)</f>
        <v>0</v>
      </c>
      <c r="B28" s="288">
        <f>SUM(B20:B23)</f>
        <v>0</v>
      </c>
      <c r="C28" s="288">
        <f>SUM(C20:C27)</f>
        <v>379962.01</v>
      </c>
      <c r="D28" s="453">
        <f>SUM(D20:D27)</f>
        <v>379962.01</v>
      </c>
      <c r="E28" s="289"/>
      <c r="F28" s="290"/>
      <c r="G28" s="291">
        <f>SUM(G20:G27)</f>
        <v>379962.01</v>
      </c>
      <c r="H28" s="453">
        <f>SUM(H20:H23)</f>
        <v>0</v>
      </c>
      <c r="I28" s="288">
        <f>SUM(I20:I23)</f>
        <v>0</v>
      </c>
      <c r="J28" s="288">
        <f>SUM(J20:J27)</f>
        <v>733616.92999999993</v>
      </c>
      <c r="K28" s="453">
        <f>SUM(K20:K27)</f>
        <v>733616.92999999993</v>
      </c>
      <c r="L28" s="289"/>
      <c r="M28" s="290"/>
      <c r="N28" s="291">
        <f>SUM(N20:N27)</f>
        <v>353654.92</v>
      </c>
      <c r="O28" s="453">
        <f>SUM(O20:O23)</f>
        <v>0</v>
      </c>
      <c r="P28" s="288">
        <f>SUM(P20:P23)</f>
        <v>0</v>
      </c>
      <c r="Q28" s="288">
        <f>SUM(Q20:Q27)</f>
        <v>1091272.26</v>
      </c>
      <c r="R28" s="453">
        <f>SUM(R20:R27)</f>
        <v>1091272.26</v>
      </c>
      <c r="S28" s="289"/>
      <c r="T28" s="290"/>
      <c r="U28" s="291">
        <f>SUM(U20:U27)</f>
        <v>357655.33</v>
      </c>
      <c r="V28" s="453">
        <f>SUM(V20:V23)</f>
        <v>0</v>
      </c>
      <c r="W28" s="288">
        <f>SUM(W20:W23)</f>
        <v>0</v>
      </c>
      <c r="X28" s="288">
        <f>SUM(X20:X27)</f>
        <v>1462629.97</v>
      </c>
      <c r="Y28" s="453">
        <f>SUM(Y20:Y27)</f>
        <v>1462629.97</v>
      </c>
      <c r="Z28" s="289"/>
      <c r="AA28" s="290"/>
      <c r="AB28" s="291">
        <f>SUM(AB20:AB27)</f>
        <v>371357.71</v>
      </c>
    </row>
    <row r="29" spans="1:28" ht="23.1" customHeight="1" thickBot="1" x14ac:dyDescent="0.35">
      <c r="A29" s="474">
        <f>A19</f>
        <v>31000000</v>
      </c>
      <c r="B29" s="292">
        <f>B28+B19</f>
        <v>0</v>
      </c>
      <c r="C29" s="292">
        <f>C28+C19</f>
        <v>6008150.8700000001</v>
      </c>
      <c r="D29" s="454">
        <f>D19+D28</f>
        <v>6008150.8700000001</v>
      </c>
      <c r="E29" s="293" t="s">
        <v>38</v>
      </c>
      <c r="F29" s="294"/>
      <c r="G29" s="295">
        <f>G19+G28</f>
        <v>6008150.8700000001</v>
      </c>
      <c r="H29" s="474">
        <f>H19</f>
        <v>31000000</v>
      </c>
      <c r="I29" s="292">
        <f>I28+I19</f>
        <v>66435</v>
      </c>
      <c r="J29" s="292">
        <f>J28+J19</f>
        <v>7880832.8000000007</v>
      </c>
      <c r="K29" s="454">
        <f>K19+K28</f>
        <v>7814397.8000000007</v>
      </c>
      <c r="L29" s="293" t="s">
        <v>38</v>
      </c>
      <c r="M29" s="294"/>
      <c r="N29" s="295">
        <f>N19+N28</f>
        <v>1872681.9300000002</v>
      </c>
      <c r="O29" s="474">
        <f>O19</f>
        <v>31000000</v>
      </c>
      <c r="P29" s="292">
        <f>P28+P19</f>
        <v>66435</v>
      </c>
      <c r="Q29" s="292">
        <f>Q28+Q19</f>
        <v>9050696.0899999999</v>
      </c>
      <c r="R29" s="454">
        <f>R19+R28</f>
        <v>8984261.0899999999</v>
      </c>
      <c r="S29" s="293" t="s">
        <v>38</v>
      </c>
      <c r="T29" s="294"/>
      <c r="U29" s="295">
        <f>U19+U28</f>
        <v>1169863.29</v>
      </c>
      <c r="V29" s="474">
        <f>V19</f>
        <v>31000000</v>
      </c>
      <c r="W29" s="292">
        <f>W28+W19</f>
        <v>167381.4</v>
      </c>
      <c r="X29" s="292">
        <f>X28+X19</f>
        <v>14392710.360000001</v>
      </c>
      <c r="Y29" s="454">
        <f>Y19+Y28</f>
        <v>14225328.960000001</v>
      </c>
      <c r="Z29" s="293" t="s">
        <v>38</v>
      </c>
      <c r="AA29" s="294"/>
      <c r="AB29" s="295">
        <f>AB19+AB28</f>
        <v>5342014.2700000005</v>
      </c>
    </row>
    <row r="30" spans="1:28" ht="25.5" customHeight="1" thickTop="1" x14ac:dyDescent="0.3">
      <c r="A30" s="475"/>
      <c r="B30" s="296"/>
      <c r="C30" s="296"/>
      <c r="D30" s="455"/>
      <c r="E30" s="246"/>
      <c r="F30" s="298"/>
      <c r="G30" s="297"/>
      <c r="H30" s="475"/>
      <c r="I30" s="296"/>
      <c r="J30" s="296"/>
      <c r="K30" s="455"/>
      <c r="L30" s="246"/>
      <c r="M30" s="298"/>
      <c r="N30" s="297"/>
      <c r="O30" s="475"/>
      <c r="P30" s="296"/>
      <c r="Q30" s="296"/>
      <c r="R30" s="455"/>
      <c r="S30" s="246"/>
      <c r="T30" s="298"/>
      <c r="U30" s="297"/>
      <c r="V30" s="475"/>
      <c r="W30" s="296"/>
      <c r="X30" s="296"/>
      <c r="Y30" s="455"/>
      <c r="Z30" s="246"/>
      <c r="AA30" s="298"/>
      <c r="AB30" s="297"/>
    </row>
    <row r="31" spans="1:28" ht="30" customHeight="1" x14ac:dyDescent="0.3">
      <c r="A31" s="475"/>
      <c r="B31" s="296"/>
      <c r="C31" s="240" t="s">
        <v>368</v>
      </c>
      <c r="D31" s="456"/>
      <c r="E31" s="240"/>
      <c r="F31" s="240"/>
      <c r="G31" s="297"/>
      <c r="H31" s="475"/>
      <c r="I31" s="296"/>
      <c r="J31" s="240" t="s">
        <v>368</v>
      </c>
      <c r="K31" s="456"/>
      <c r="L31" s="240"/>
      <c r="M31" s="240"/>
      <c r="N31" s="297"/>
      <c r="O31" s="475"/>
      <c r="P31" s="296"/>
      <c r="Q31" s="240" t="s">
        <v>368</v>
      </c>
      <c r="R31" s="456"/>
      <c r="S31" s="240"/>
      <c r="T31" s="240"/>
      <c r="U31" s="297"/>
      <c r="V31" s="475"/>
      <c r="W31" s="296"/>
      <c r="X31" s="240" t="s">
        <v>368</v>
      </c>
      <c r="Y31" s="456"/>
      <c r="Z31" s="240"/>
      <c r="AA31" s="240"/>
      <c r="AB31" s="297"/>
    </row>
    <row r="32" spans="1:28" ht="20.25" customHeight="1" x14ac:dyDescent="0.3">
      <c r="A32" s="475"/>
      <c r="B32" s="296"/>
      <c r="C32" s="597" t="s">
        <v>373</v>
      </c>
      <c r="D32" s="597"/>
      <c r="E32" s="597"/>
      <c r="F32" s="597"/>
      <c r="G32" s="297"/>
      <c r="H32" s="475"/>
      <c r="I32" s="296"/>
      <c r="J32" s="597" t="s">
        <v>373</v>
      </c>
      <c r="K32" s="597"/>
      <c r="L32" s="597"/>
      <c r="M32" s="597"/>
      <c r="N32" s="297"/>
      <c r="O32" s="475"/>
      <c r="P32" s="296"/>
      <c r="Q32" s="597" t="s">
        <v>373</v>
      </c>
      <c r="R32" s="597"/>
      <c r="S32" s="597"/>
      <c r="T32" s="597"/>
      <c r="U32" s="297"/>
      <c r="V32" s="475"/>
      <c r="W32" s="296"/>
      <c r="X32" s="597" t="s">
        <v>373</v>
      </c>
      <c r="Y32" s="597"/>
      <c r="Z32" s="597"/>
      <c r="AA32" s="597"/>
      <c r="AB32" s="297"/>
    </row>
    <row r="33" spans="1:28" ht="19.5" customHeight="1" x14ac:dyDescent="0.3">
      <c r="A33" s="475"/>
      <c r="B33" s="296"/>
      <c r="C33" s="241" t="s">
        <v>369</v>
      </c>
      <c r="E33" s="242"/>
      <c r="F33" s="242"/>
      <c r="G33" s="297"/>
      <c r="H33" s="475"/>
      <c r="I33" s="296"/>
      <c r="J33" s="241" t="s">
        <v>369</v>
      </c>
      <c r="L33" s="242"/>
      <c r="M33" s="242"/>
      <c r="N33" s="297"/>
      <c r="O33" s="475"/>
      <c r="P33" s="296"/>
      <c r="Q33" s="241" t="s">
        <v>369</v>
      </c>
      <c r="S33" s="242"/>
      <c r="T33" s="242"/>
      <c r="U33" s="297"/>
      <c r="V33" s="475"/>
      <c r="W33" s="296"/>
      <c r="X33" s="241" t="s">
        <v>369</v>
      </c>
      <c r="Z33" s="242"/>
      <c r="AA33" s="242"/>
      <c r="AB33" s="297"/>
    </row>
    <row r="34" spans="1:28" ht="19.5" customHeight="1" x14ac:dyDescent="0.3">
      <c r="A34" s="475"/>
      <c r="B34" s="296"/>
      <c r="C34" s="241"/>
      <c r="E34" s="242"/>
      <c r="F34" s="242"/>
      <c r="G34" s="297"/>
      <c r="H34" s="475"/>
      <c r="I34" s="296"/>
      <c r="J34" s="241"/>
      <c r="L34" s="242"/>
      <c r="M34" s="242"/>
      <c r="N34" s="297"/>
      <c r="O34" s="475"/>
      <c r="P34" s="296"/>
      <c r="Q34" s="241"/>
      <c r="S34" s="242"/>
      <c r="T34" s="242"/>
      <c r="U34" s="297"/>
      <c r="V34" s="475"/>
      <c r="W34" s="296"/>
      <c r="X34" s="241"/>
      <c r="Z34" s="242"/>
      <c r="AA34" s="242"/>
      <c r="AB34" s="297"/>
    </row>
    <row r="35" spans="1:28" ht="19.5" customHeight="1" x14ac:dyDescent="0.3">
      <c r="A35" s="475"/>
      <c r="B35" s="296"/>
      <c r="C35" s="241"/>
      <c r="E35" s="242"/>
      <c r="F35" s="242"/>
      <c r="G35" s="297"/>
      <c r="H35" s="475"/>
      <c r="I35" s="296"/>
      <c r="J35" s="241"/>
      <c r="L35" s="242"/>
      <c r="M35" s="242"/>
      <c r="N35" s="297"/>
      <c r="O35" s="475"/>
      <c r="P35" s="296"/>
      <c r="Q35" s="241"/>
      <c r="S35" s="242"/>
      <c r="T35" s="242"/>
      <c r="U35" s="297"/>
      <c r="V35" s="475"/>
      <c r="W35" s="296"/>
      <c r="X35" s="241"/>
      <c r="Z35" s="242"/>
      <c r="AA35" s="242"/>
      <c r="AB35" s="297"/>
    </row>
    <row r="36" spans="1:28" ht="19.5" customHeight="1" x14ac:dyDescent="0.3">
      <c r="A36" s="475"/>
      <c r="B36" s="296"/>
      <c r="C36" s="241"/>
      <c r="E36" s="242"/>
      <c r="F36" s="242"/>
      <c r="G36" s="297"/>
      <c r="H36" s="475"/>
      <c r="I36" s="296"/>
      <c r="J36" s="241"/>
      <c r="L36" s="242"/>
      <c r="M36" s="242"/>
      <c r="N36" s="297"/>
      <c r="O36" s="475"/>
      <c r="P36" s="296"/>
      <c r="Q36" s="241"/>
      <c r="S36" s="242"/>
      <c r="T36" s="242"/>
      <c r="U36" s="297"/>
      <c r="V36" s="475"/>
      <c r="W36" s="296"/>
      <c r="X36" s="241"/>
      <c r="Z36" s="242"/>
      <c r="AA36" s="242"/>
      <c r="AB36" s="297"/>
    </row>
    <row r="37" spans="1:28" ht="28.5" customHeight="1" x14ac:dyDescent="0.3">
      <c r="A37" s="475"/>
      <c r="B37" s="296"/>
      <c r="C37" s="241"/>
      <c r="E37" s="241"/>
      <c r="F37" s="241"/>
      <c r="G37" s="297"/>
      <c r="H37" s="475"/>
      <c r="I37" s="296"/>
      <c r="J37" s="241"/>
      <c r="L37" s="241"/>
      <c r="M37" s="241"/>
      <c r="N37" s="297"/>
      <c r="O37" s="475"/>
      <c r="P37" s="296"/>
      <c r="Q37" s="241"/>
      <c r="S37" s="241"/>
      <c r="T37" s="241"/>
      <c r="U37" s="297"/>
      <c r="V37" s="475"/>
      <c r="W37" s="296"/>
      <c r="X37" s="241"/>
      <c r="Z37" s="241"/>
      <c r="AA37" s="241"/>
      <c r="AB37" s="297"/>
    </row>
    <row r="38" spans="1:28" ht="28.5" customHeight="1" x14ac:dyDescent="0.3">
      <c r="A38" s="475"/>
      <c r="B38" s="296"/>
      <c r="C38" s="296"/>
      <c r="D38" s="455"/>
      <c r="E38" s="246"/>
      <c r="F38" s="298"/>
      <c r="G38" s="297"/>
      <c r="H38" s="475"/>
      <c r="I38" s="296"/>
      <c r="J38" s="296"/>
      <c r="K38" s="455"/>
      <c r="L38" s="246"/>
      <c r="M38" s="298"/>
      <c r="N38" s="297"/>
      <c r="O38" s="475"/>
      <c r="P38" s="296"/>
      <c r="Q38" s="296"/>
      <c r="R38" s="455"/>
      <c r="S38" s="246"/>
      <c r="T38" s="298"/>
      <c r="U38" s="297"/>
      <c r="V38" s="475"/>
      <c r="W38" s="296"/>
      <c r="X38" s="296"/>
      <c r="Y38" s="455"/>
      <c r="Z38" s="246"/>
      <c r="AA38" s="298"/>
      <c r="AB38" s="297"/>
    </row>
    <row r="39" spans="1:28" ht="29.25" customHeight="1" x14ac:dyDescent="0.3">
      <c r="A39" s="475"/>
      <c r="B39" s="296"/>
      <c r="C39" s="296"/>
      <c r="D39" s="455"/>
      <c r="E39" s="246"/>
      <c r="F39" s="298"/>
      <c r="G39" s="297"/>
      <c r="H39" s="475"/>
      <c r="I39" s="296"/>
      <c r="J39" s="296"/>
      <c r="K39" s="455"/>
      <c r="L39" s="246"/>
      <c r="M39" s="298"/>
      <c r="N39" s="297"/>
      <c r="O39" s="475"/>
      <c r="P39" s="296"/>
      <c r="Q39" s="296"/>
      <c r="R39" s="455"/>
      <c r="S39" s="246"/>
      <c r="T39" s="298"/>
      <c r="U39" s="297"/>
      <c r="V39" s="475"/>
      <c r="W39" s="296"/>
      <c r="X39" s="296"/>
      <c r="Y39" s="455"/>
      <c r="Z39" s="246"/>
      <c r="AA39" s="298"/>
      <c r="AB39" s="297"/>
    </row>
    <row r="40" spans="1:28" ht="29.25" customHeight="1" x14ac:dyDescent="0.3">
      <c r="A40" s="475"/>
      <c r="B40" s="296"/>
      <c r="C40" s="296"/>
      <c r="D40" s="455"/>
      <c r="E40" s="246"/>
      <c r="F40" s="298"/>
      <c r="G40" s="297"/>
      <c r="H40" s="475"/>
      <c r="I40" s="296"/>
      <c r="J40" s="296"/>
      <c r="K40" s="455"/>
      <c r="L40" s="246"/>
      <c r="M40" s="298"/>
      <c r="N40" s="297"/>
      <c r="O40" s="475"/>
      <c r="P40" s="296"/>
      <c r="Q40" s="296"/>
      <c r="R40" s="455"/>
      <c r="S40" s="246"/>
      <c r="T40" s="298"/>
      <c r="U40" s="297"/>
      <c r="V40" s="475"/>
      <c r="W40" s="296"/>
      <c r="X40" s="296"/>
      <c r="Y40" s="455"/>
      <c r="Z40" s="246"/>
      <c r="AA40" s="298"/>
      <c r="AB40" s="297"/>
    </row>
    <row r="41" spans="1:28" ht="29.25" customHeight="1" x14ac:dyDescent="0.3">
      <c r="A41" s="475"/>
      <c r="B41" s="296"/>
      <c r="C41" s="296"/>
      <c r="D41" s="455"/>
      <c r="E41" s="246"/>
      <c r="F41" s="298"/>
      <c r="G41" s="297"/>
      <c r="H41" s="475"/>
      <c r="I41" s="296"/>
      <c r="J41" s="296"/>
      <c r="K41" s="455"/>
      <c r="L41" s="246"/>
      <c r="M41" s="298"/>
      <c r="N41" s="297"/>
      <c r="O41" s="475"/>
      <c r="P41" s="296"/>
      <c r="Q41" s="296"/>
      <c r="R41" s="455"/>
      <c r="S41" s="246"/>
      <c r="T41" s="298"/>
      <c r="U41" s="297"/>
      <c r="V41" s="475"/>
      <c r="W41" s="296"/>
      <c r="X41" s="296"/>
      <c r="Y41" s="455"/>
      <c r="Z41" s="246"/>
      <c r="AA41" s="298"/>
      <c r="AB41" s="297"/>
    </row>
    <row r="42" spans="1:28" ht="29.25" customHeight="1" x14ac:dyDescent="0.3">
      <c r="A42" s="475"/>
      <c r="B42" s="296"/>
      <c r="C42" s="296"/>
      <c r="D42" s="455"/>
      <c r="E42" s="246"/>
      <c r="F42" s="298"/>
      <c r="G42" s="297"/>
      <c r="H42" s="475"/>
      <c r="I42" s="296"/>
      <c r="J42" s="296"/>
      <c r="K42" s="455"/>
      <c r="L42" s="246"/>
      <c r="M42" s="298"/>
      <c r="N42" s="297"/>
      <c r="O42" s="475"/>
      <c r="P42" s="296"/>
      <c r="Q42" s="296"/>
      <c r="R42" s="455"/>
      <c r="S42" s="246"/>
      <c r="T42" s="298"/>
      <c r="U42" s="297"/>
      <c r="V42" s="475"/>
      <c r="W42" s="296"/>
      <c r="X42" s="296"/>
      <c r="Y42" s="455"/>
      <c r="Z42" s="246"/>
      <c r="AA42" s="298"/>
      <c r="AB42" s="297"/>
    </row>
    <row r="43" spans="1:28" ht="29.25" customHeight="1" x14ac:dyDescent="0.3">
      <c r="A43" s="475"/>
      <c r="B43" s="296"/>
      <c r="C43" s="296"/>
      <c r="D43" s="455"/>
      <c r="E43" s="246"/>
      <c r="F43" s="298"/>
      <c r="G43" s="297"/>
      <c r="H43" s="475"/>
      <c r="I43" s="296"/>
      <c r="J43" s="296"/>
      <c r="K43" s="455"/>
      <c r="L43" s="246"/>
      <c r="M43" s="298"/>
      <c r="N43" s="297"/>
      <c r="O43" s="475"/>
      <c r="P43" s="296"/>
      <c r="Q43" s="296"/>
      <c r="R43" s="455"/>
      <c r="S43" s="246"/>
      <c r="T43" s="298"/>
      <c r="U43" s="297"/>
      <c r="V43" s="475"/>
      <c r="W43" s="296"/>
      <c r="X43" s="296"/>
      <c r="Y43" s="455"/>
      <c r="Z43" s="246"/>
      <c r="AA43" s="298"/>
      <c r="AB43" s="297"/>
    </row>
    <row r="44" spans="1:28" ht="29.25" customHeight="1" x14ac:dyDescent="0.3">
      <c r="A44" s="475"/>
      <c r="B44" s="296"/>
      <c r="C44" s="296"/>
      <c r="D44" s="455"/>
      <c r="E44" s="246"/>
      <c r="F44" s="298"/>
      <c r="G44" s="297"/>
      <c r="H44" s="475"/>
      <c r="I44" s="296"/>
      <c r="J44" s="296"/>
      <c r="K44" s="455"/>
      <c r="L44" s="246"/>
      <c r="M44" s="298"/>
      <c r="N44" s="297"/>
      <c r="O44" s="475"/>
      <c r="P44" s="296"/>
      <c r="Q44" s="296"/>
      <c r="R44" s="455"/>
      <c r="S44" s="246"/>
      <c r="T44" s="298"/>
      <c r="U44" s="297"/>
      <c r="V44" s="475"/>
      <c r="W44" s="296"/>
      <c r="X44" s="296"/>
      <c r="Y44" s="455"/>
      <c r="Z44" s="246"/>
      <c r="AA44" s="298"/>
      <c r="AB44" s="297"/>
    </row>
    <row r="45" spans="1:28" ht="29.25" customHeight="1" x14ac:dyDescent="0.3">
      <c r="A45" s="475"/>
      <c r="B45" s="296"/>
      <c r="C45" s="296"/>
      <c r="D45" s="455"/>
      <c r="E45" s="246"/>
      <c r="F45" s="298"/>
      <c r="G45" s="297"/>
      <c r="H45" s="475"/>
      <c r="I45" s="296"/>
      <c r="J45" s="296"/>
      <c r="K45" s="455"/>
      <c r="L45" s="246"/>
      <c r="M45" s="298"/>
      <c r="N45" s="297"/>
      <c r="O45" s="475"/>
      <c r="P45" s="296"/>
      <c r="Q45" s="296"/>
      <c r="R45" s="455"/>
      <c r="S45" s="246"/>
      <c r="T45" s="298"/>
      <c r="U45" s="297"/>
      <c r="V45" s="475"/>
      <c r="W45" s="296"/>
      <c r="X45" s="296"/>
      <c r="Y45" s="455"/>
      <c r="Z45" s="246"/>
      <c r="AA45" s="298"/>
      <c r="AB45" s="297"/>
    </row>
    <row r="46" spans="1:28" ht="21.75" customHeight="1" x14ac:dyDescent="0.3">
      <c r="A46" s="604" t="s">
        <v>23</v>
      </c>
      <c r="B46" s="605"/>
      <c r="C46" s="605"/>
      <c r="D46" s="605"/>
      <c r="E46" s="299"/>
      <c r="F46" s="250" t="s">
        <v>2</v>
      </c>
      <c r="G46" s="250" t="s">
        <v>24</v>
      </c>
      <c r="H46" s="604" t="s">
        <v>23</v>
      </c>
      <c r="I46" s="605"/>
      <c r="J46" s="605"/>
      <c r="K46" s="605"/>
      <c r="L46" s="299"/>
      <c r="M46" s="250" t="s">
        <v>2</v>
      </c>
      <c r="N46" s="250" t="s">
        <v>24</v>
      </c>
      <c r="O46" s="604" t="s">
        <v>23</v>
      </c>
      <c r="P46" s="605"/>
      <c r="Q46" s="605"/>
      <c r="R46" s="605"/>
      <c r="S46" s="299"/>
      <c r="T46" s="250" t="s">
        <v>2</v>
      </c>
      <c r="U46" s="250" t="s">
        <v>24</v>
      </c>
      <c r="V46" s="604" t="s">
        <v>23</v>
      </c>
      <c r="W46" s="605"/>
      <c r="X46" s="605"/>
      <c r="Y46" s="605"/>
      <c r="Z46" s="299"/>
      <c r="AA46" s="250" t="s">
        <v>2</v>
      </c>
      <c r="AB46" s="250" t="s">
        <v>24</v>
      </c>
    </row>
    <row r="47" spans="1:28" ht="34.5" customHeight="1" x14ac:dyDescent="0.3">
      <c r="A47" s="464" t="s">
        <v>25</v>
      </c>
      <c r="B47" s="606" t="s">
        <v>231</v>
      </c>
      <c r="C47" s="251" t="s">
        <v>49</v>
      </c>
      <c r="D47" s="446" t="s">
        <v>26</v>
      </c>
      <c r="E47" s="246" t="s">
        <v>27</v>
      </c>
      <c r="F47" s="253"/>
      <c r="G47" s="253" t="s">
        <v>26</v>
      </c>
      <c r="H47" s="464" t="s">
        <v>25</v>
      </c>
      <c r="I47" s="606" t="s">
        <v>231</v>
      </c>
      <c r="J47" s="251" t="s">
        <v>49</v>
      </c>
      <c r="K47" s="446" t="s">
        <v>26</v>
      </c>
      <c r="L47" s="246" t="s">
        <v>27</v>
      </c>
      <c r="M47" s="253"/>
      <c r="N47" s="253" t="s">
        <v>26</v>
      </c>
      <c r="O47" s="464" t="s">
        <v>25</v>
      </c>
      <c r="P47" s="606" t="s">
        <v>231</v>
      </c>
      <c r="Q47" s="251" t="s">
        <v>49</v>
      </c>
      <c r="R47" s="446" t="s">
        <v>26</v>
      </c>
      <c r="S47" s="246" t="s">
        <v>27</v>
      </c>
      <c r="T47" s="253"/>
      <c r="U47" s="253" t="s">
        <v>26</v>
      </c>
      <c r="V47" s="464" t="s">
        <v>25</v>
      </c>
      <c r="W47" s="606" t="s">
        <v>231</v>
      </c>
      <c r="X47" s="251" t="s">
        <v>49</v>
      </c>
      <c r="Y47" s="446" t="s">
        <v>26</v>
      </c>
      <c r="Z47" s="246" t="s">
        <v>27</v>
      </c>
      <c r="AA47" s="253"/>
      <c r="AB47" s="253" t="s">
        <v>26</v>
      </c>
    </row>
    <row r="48" spans="1:28" ht="24.75" customHeight="1" thickBot="1" x14ac:dyDescent="0.35">
      <c r="A48" s="465" t="s">
        <v>28</v>
      </c>
      <c r="B48" s="607"/>
      <c r="C48" s="255" t="s">
        <v>232</v>
      </c>
      <c r="D48" s="447" t="s">
        <v>28</v>
      </c>
      <c r="E48" s="256"/>
      <c r="F48" s="254"/>
      <c r="G48" s="254" t="s">
        <v>28</v>
      </c>
      <c r="H48" s="465" t="s">
        <v>28</v>
      </c>
      <c r="I48" s="607"/>
      <c r="J48" s="255" t="s">
        <v>232</v>
      </c>
      <c r="K48" s="447" t="s">
        <v>28</v>
      </c>
      <c r="L48" s="256"/>
      <c r="M48" s="254"/>
      <c r="N48" s="254" t="s">
        <v>28</v>
      </c>
      <c r="O48" s="465" t="s">
        <v>28</v>
      </c>
      <c r="P48" s="607"/>
      <c r="Q48" s="255" t="s">
        <v>232</v>
      </c>
      <c r="R48" s="447" t="s">
        <v>28</v>
      </c>
      <c r="S48" s="256"/>
      <c r="T48" s="254"/>
      <c r="U48" s="254" t="s">
        <v>28</v>
      </c>
      <c r="V48" s="465" t="s">
        <v>28</v>
      </c>
      <c r="W48" s="607"/>
      <c r="X48" s="255" t="s">
        <v>232</v>
      </c>
      <c r="Y48" s="447" t="s">
        <v>28</v>
      </c>
      <c r="Z48" s="256"/>
      <c r="AA48" s="254"/>
      <c r="AB48" s="254" t="s">
        <v>28</v>
      </c>
    </row>
    <row r="49" spans="1:28" ht="22.5" customHeight="1" thickTop="1" x14ac:dyDescent="0.3">
      <c r="A49" s="476"/>
      <c r="B49" s="300"/>
      <c r="C49" s="300"/>
      <c r="D49" s="457"/>
      <c r="E49" s="302" t="s">
        <v>39</v>
      </c>
      <c r="F49" s="303"/>
      <c r="G49" s="301"/>
      <c r="H49" s="476"/>
      <c r="I49" s="300"/>
      <c r="J49" s="300"/>
      <c r="K49" s="457"/>
      <c r="L49" s="302" t="s">
        <v>39</v>
      </c>
      <c r="M49" s="303"/>
      <c r="N49" s="301"/>
      <c r="O49" s="476"/>
      <c r="P49" s="300"/>
      <c r="Q49" s="300"/>
      <c r="R49" s="457"/>
      <c r="S49" s="302" t="s">
        <v>39</v>
      </c>
      <c r="T49" s="303"/>
      <c r="U49" s="301"/>
      <c r="V49" s="476"/>
      <c r="W49" s="300"/>
      <c r="X49" s="300"/>
      <c r="Y49" s="457"/>
      <c r="Z49" s="302" t="s">
        <v>39</v>
      </c>
      <c r="AA49" s="303"/>
      <c r="AB49" s="301"/>
    </row>
    <row r="50" spans="1:28" ht="22.5" customHeight="1" x14ac:dyDescent="0.3">
      <c r="A50" s="477">
        <v>7796450</v>
      </c>
      <c r="B50" s="273">
        <v>0</v>
      </c>
      <c r="C50" s="273">
        <v>742650</v>
      </c>
      <c r="D50" s="306">
        <v>742650</v>
      </c>
      <c r="E50" s="304" t="s">
        <v>295</v>
      </c>
      <c r="F50" s="265">
        <v>510000</v>
      </c>
      <c r="G50" s="232">
        <v>742650</v>
      </c>
      <c r="H50" s="477">
        <v>7796450</v>
      </c>
      <c r="I50" s="273">
        <v>0</v>
      </c>
      <c r="J50" s="273">
        <f>N50+C50</f>
        <v>1346862</v>
      </c>
      <c r="K50" s="306">
        <f>J50</f>
        <v>1346862</v>
      </c>
      <c r="L50" s="304" t="s">
        <v>295</v>
      </c>
      <c r="M50" s="265">
        <v>510000</v>
      </c>
      <c r="N50" s="232">
        <v>604212</v>
      </c>
      <c r="O50" s="477">
        <v>7796450</v>
      </c>
      <c r="P50" s="273">
        <v>0</v>
      </c>
      <c r="Q50" s="273">
        <f>U50+J50</f>
        <v>1950974</v>
      </c>
      <c r="R50" s="306">
        <f>Q50</f>
        <v>1950974</v>
      </c>
      <c r="S50" s="304" t="s">
        <v>295</v>
      </c>
      <c r="T50" s="265">
        <v>510000</v>
      </c>
      <c r="U50" s="232">
        <v>604112</v>
      </c>
      <c r="V50" s="477">
        <v>7796450</v>
      </c>
      <c r="W50" s="273">
        <v>0</v>
      </c>
      <c r="X50" s="273">
        <f>AB50+Q50</f>
        <v>2642592</v>
      </c>
      <c r="Y50" s="306">
        <f>X50</f>
        <v>2642592</v>
      </c>
      <c r="Z50" s="304" t="s">
        <v>295</v>
      </c>
      <c r="AA50" s="265">
        <v>510000</v>
      </c>
      <c r="AB50" s="232">
        <v>691618</v>
      </c>
    </row>
    <row r="51" spans="1:28" ht="22.5" customHeight="1" x14ac:dyDescent="0.3">
      <c r="A51" s="477">
        <v>2571120</v>
      </c>
      <c r="B51" s="273"/>
      <c r="C51" s="273">
        <f t="shared" ref="C51:C62" si="13">D51</f>
        <v>207060</v>
      </c>
      <c r="D51" s="306">
        <f t="shared" ref="D51:D62" si="14">G51</f>
        <v>207060</v>
      </c>
      <c r="E51" s="304" t="s">
        <v>294</v>
      </c>
      <c r="F51" s="265">
        <v>520000</v>
      </c>
      <c r="G51" s="307">
        <v>207060</v>
      </c>
      <c r="H51" s="477">
        <v>2571120</v>
      </c>
      <c r="I51" s="273"/>
      <c r="J51" s="273">
        <f t="shared" ref="J51:J62" si="15">N51+C51</f>
        <v>414120</v>
      </c>
      <c r="K51" s="306">
        <f t="shared" ref="K51:K62" si="16">J51</f>
        <v>414120</v>
      </c>
      <c r="L51" s="304" t="s">
        <v>294</v>
      </c>
      <c r="M51" s="265">
        <v>520000</v>
      </c>
      <c r="N51" s="307">
        <v>207060</v>
      </c>
      <c r="O51" s="477">
        <v>2571120</v>
      </c>
      <c r="P51" s="273"/>
      <c r="Q51" s="273">
        <f t="shared" ref="Q51:Q62" si="17">U51+J51</f>
        <v>621180</v>
      </c>
      <c r="R51" s="306">
        <f t="shared" ref="R51:R62" si="18">Q51</f>
        <v>621180</v>
      </c>
      <c r="S51" s="304" t="s">
        <v>294</v>
      </c>
      <c r="T51" s="265">
        <v>520000</v>
      </c>
      <c r="U51" s="307">
        <v>207060</v>
      </c>
      <c r="V51" s="477">
        <v>2571120</v>
      </c>
      <c r="W51" s="273"/>
      <c r="X51" s="273">
        <f t="shared" ref="X51:X62" si="19">AB51+Q51</f>
        <v>828240</v>
      </c>
      <c r="Y51" s="306">
        <f t="shared" ref="Y51:Y62" si="20">X51</f>
        <v>828240</v>
      </c>
      <c r="Z51" s="304" t="s">
        <v>294</v>
      </c>
      <c r="AA51" s="265">
        <v>520000</v>
      </c>
      <c r="AB51" s="307">
        <v>207060</v>
      </c>
    </row>
    <row r="52" spans="1:28" ht="22.5" customHeight="1" x14ac:dyDescent="0.3">
      <c r="A52" s="477">
        <v>6970490</v>
      </c>
      <c r="B52" s="273"/>
      <c r="C52" s="273">
        <f t="shared" si="13"/>
        <v>475590</v>
      </c>
      <c r="D52" s="306">
        <f t="shared" si="14"/>
        <v>475590</v>
      </c>
      <c r="E52" s="304" t="s">
        <v>420</v>
      </c>
      <c r="F52" s="265"/>
      <c r="G52" s="307">
        <v>475590</v>
      </c>
      <c r="H52" s="477">
        <v>6970490</v>
      </c>
      <c r="I52" s="273"/>
      <c r="J52" s="273">
        <f t="shared" si="15"/>
        <v>929990</v>
      </c>
      <c r="K52" s="306">
        <f t="shared" si="16"/>
        <v>929990</v>
      </c>
      <c r="L52" s="304" t="s">
        <v>420</v>
      </c>
      <c r="M52" s="265"/>
      <c r="N52" s="307">
        <v>454400</v>
      </c>
      <c r="O52" s="477">
        <v>6970490</v>
      </c>
      <c r="P52" s="273"/>
      <c r="Q52" s="273">
        <f t="shared" si="17"/>
        <v>1384390</v>
      </c>
      <c r="R52" s="306">
        <f t="shared" si="18"/>
        <v>1384390</v>
      </c>
      <c r="S52" s="304" t="s">
        <v>420</v>
      </c>
      <c r="T52" s="265"/>
      <c r="U52" s="307">
        <v>454400</v>
      </c>
      <c r="V52" s="477">
        <v>6970490</v>
      </c>
      <c r="W52" s="273"/>
      <c r="X52" s="273">
        <f t="shared" si="19"/>
        <v>1838790</v>
      </c>
      <c r="Y52" s="306">
        <f t="shared" si="20"/>
        <v>1838790</v>
      </c>
      <c r="Z52" s="304" t="s">
        <v>420</v>
      </c>
      <c r="AA52" s="265"/>
      <c r="AB52" s="307">
        <v>454400</v>
      </c>
    </row>
    <row r="53" spans="1:28" ht="22.5" customHeight="1" x14ac:dyDescent="0.3">
      <c r="A53" s="477">
        <v>229200</v>
      </c>
      <c r="B53" s="273"/>
      <c r="C53" s="273">
        <f t="shared" si="13"/>
        <v>18480</v>
      </c>
      <c r="D53" s="306">
        <f t="shared" si="14"/>
        <v>18480</v>
      </c>
      <c r="E53" s="304" t="s">
        <v>40</v>
      </c>
      <c r="F53" s="265">
        <v>220400</v>
      </c>
      <c r="G53" s="307">
        <v>18480</v>
      </c>
      <c r="H53" s="477">
        <v>229200</v>
      </c>
      <c r="I53" s="273"/>
      <c r="J53" s="273">
        <f t="shared" si="15"/>
        <v>36960</v>
      </c>
      <c r="K53" s="306">
        <f t="shared" si="16"/>
        <v>36960</v>
      </c>
      <c r="L53" s="304" t="s">
        <v>40</v>
      </c>
      <c r="M53" s="265">
        <v>220400</v>
      </c>
      <c r="N53" s="307">
        <v>18480</v>
      </c>
      <c r="O53" s="477">
        <v>229200</v>
      </c>
      <c r="P53" s="273"/>
      <c r="Q53" s="273">
        <f t="shared" si="17"/>
        <v>55440</v>
      </c>
      <c r="R53" s="306">
        <f t="shared" si="18"/>
        <v>55440</v>
      </c>
      <c r="S53" s="304" t="s">
        <v>40</v>
      </c>
      <c r="T53" s="265">
        <v>220400</v>
      </c>
      <c r="U53" s="307">
        <v>18480</v>
      </c>
      <c r="V53" s="477">
        <v>229200</v>
      </c>
      <c r="W53" s="273"/>
      <c r="X53" s="273">
        <f t="shared" si="19"/>
        <v>73920</v>
      </c>
      <c r="Y53" s="306">
        <f t="shared" si="20"/>
        <v>73920</v>
      </c>
      <c r="Z53" s="304" t="s">
        <v>40</v>
      </c>
      <c r="AA53" s="265">
        <v>220400</v>
      </c>
      <c r="AB53" s="307">
        <v>18480</v>
      </c>
    </row>
    <row r="54" spans="1:28" ht="22.5" customHeight="1" x14ac:dyDescent="0.3">
      <c r="A54" s="477"/>
      <c r="B54" s="273">
        <f>G54</f>
        <v>0</v>
      </c>
      <c r="C54" s="273">
        <v>0</v>
      </c>
      <c r="D54" s="306">
        <v>0</v>
      </c>
      <c r="E54" s="304" t="s">
        <v>40</v>
      </c>
      <c r="F54" s="265"/>
      <c r="G54" s="307">
        <v>0</v>
      </c>
      <c r="H54" s="477"/>
      <c r="I54" s="273"/>
      <c r="J54" s="273"/>
      <c r="K54" s="306">
        <f t="shared" si="16"/>
        <v>0</v>
      </c>
      <c r="L54" s="304" t="s">
        <v>40</v>
      </c>
      <c r="M54" s="265"/>
      <c r="N54" s="307">
        <v>0</v>
      </c>
      <c r="O54" s="477"/>
      <c r="P54" s="273"/>
      <c r="Q54" s="273">
        <f t="shared" si="17"/>
        <v>0</v>
      </c>
      <c r="R54" s="306">
        <f t="shared" si="18"/>
        <v>0</v>
      </c>
      <c r="S54" s="304" t="s">
        <v>40</v>
      </c>
      <c r="T54" s="265"/>
      <c r="U54" s="307"/>
      <c r="V54" s="477"/>
      <c r="W54" s="273"/>
      <c r="X54" s="273">
        <f t="shared" si="19"/>
        <v>0</v>
      </c>
      <c r="Y54" s="306">
        <f t="shared" si="20"/>
        <v>0</v>
      </c>
      <c r="Z54" s="304" t="s">
        <v>40</v>
      </c>
      <c r="AA54" s="265"/>
      <c r="AB54" s="307">
        <v>0</v>
      </c>
    </row>
    <row r="55" spans="1:28" ht="22.5" customHeight="1" x14ac:dyDescent="0.3">
      <c r="A55" s="477">
        <v>2206640</v>
      </c>
      <c r="B55" s="273"/>
      <c r="C55" s="273">
        <f t="shared" si="13"/>
        <v>164206</v>
      </c>
      <c r="D55" s="306">
        <f t="shared" si="14"/>
        <v>164206</v>
      </c>
      <c r="E55" s="304" t="s">
        <v>421</v>
      </c>
      <c r="F55" s="265">
        <v>220600</v>
      </c>
      <c r="G55" s="232">
        <v>164206</v>
      </c>
      <c r="H55" s="477">
        <v>2206640</v>
      </c>
      <c r="I55" s="273"/>
      <c r="J55" s="273">
        <f t="shared" si="15"/>
        <v>328412</v>
      </c>
      <c r="K55" s="306">
        <f t="shared" si="16"/>
        <v>328412</v>
      </c>
      <c r="L55" s="304" t="s">
        <v>421</v>
      </c>
      <c r="M55" s="265">
        <v>220600</v>
      </c>
      <c r="N55" s="232">
        <v>164206</v>
      </c>
      <c r="O55" s="477">
        <v>2206640</v>
      </c>
      <c r="P55" s="273"/>
      <c r="Q55" s="273">
        <f t="shared" si="17"/>
        <v>492618</v>
      </c>
      <c r="R55" s="306">
        <f t="shared" si="18"/>
        <v>492618</v>
      </c>
      <c r="S55" s="304" t="s">
        <v>421</v>
      </c>
      <c r="T55" s="265">
        <v>220600</v>
      </c>
      <c r="U55" s="232">
        <v>164206</v>
      </c>
      <c r="V55" s="477">
        <v>2206640</v>
      </c>
      <c r="W55" s="273"/>
      <c r="X55" s="273">
        <f t="shared" si="19"/>
        <v>656824</v>
      </c>
      <c r="Y55" s="306">
        <f t="shared" si="20"/>
        <v>656824</v>
      </c>
      <c r="Z55" s="304" t="s">
        <v>421</v>
      </c>
      <c r="AA55" s="265">
        <v>220600</v>
      </c>
      <c r="AB55" s="232">
        <v>164206</v>
      </c>
    </row>
    <row r="56" spans="1:28" ht="22.5" customHeight="1" x14ac:dyDescent="0.3">
      <c r="A56" s="477">
        <v>572000</v>
      </c>
      <c r="B56" s="273"/>
      <c r="C56" s="273">
        <f t="shared" si="13"/>
        <v>6000</v>
      </c>
      <c r="D56" s="306">
        <f t="shared" si="14"/>
        <v>6000</v>
      </c>
      <c r="E56" s="304" t="s">
        <v>422</v>
      </c>
      <c r="F56" s="265"/>
      <c r="G56" s="232">
        <v>6000</v>
      </c>
      <c r="H56" s="477">
        <v>572000</v>
      </c>
      <c r="I56" s="273"/>
      <c r="J56" s="273">
        <f t="shared" si="15"/>
        <v>23000</v>
      </c>
      <c r="K56" s="306">
        <f t="shared" si="16"/>
        <v>23000</v>
      </c>
      <c r="L56" s="304" t="s">
        <v>422</v>
      </c>
      <c r="M56" s="265"/>
      <c r="N56" s="232">
        <v>17000</v>
      </c>
      <c r="O56" s="477">
        <v>572000</v>
      </c>
      <c r="P56" s="273"/>
      <c r="Q56" s="273">
        <f t="shared" si="17"/>
        <v>41500</v>
      </c>
      <c r="R56" s="306">
        <f t="shared" si="18"/>
        <v>41500</v>
      </c>
      <c r="S56" s="304" t="s">
        <v>422</v>
      </c>
      <c r="T56" s="265"/>
      <c r="U56" s="232">
        <v>18500</v>
      </c>
      <c r="V56" s="477">
        <v>572000</v>
      </c>
      <c r="W56" s="273"/>
      <c r="X56" s="273">
        <f t="shared" si="19"/>
        <v>54000</v>
      </c>
      <c r="Y56" s="306">
        <f t="shared" si="20"/>
        <v>54000</v>
      </c>
      <c r="Z56" s="304" t="s">
        <v>422</v>
      </c>
      <c r="AA56" s="265"/>
      <c r="AB56" s="232">
        <v>12500</v>
      </c>
    </row>
    <row r="57" spans="1:28" ht="22.5" customHeight="1" x14ac:dyDescent="0.3">
      <c r="A57" s="477">
        <v>3353000</v>
      </c>
      <c r="B57" s="273"/>
      <c r="C57" s="273">
        <f t="shared" si="13"/>
        <v>235000</v>
      </c>
      <c r="D57" s="306">
        <f t="shared" si="14"/>
        <v>235000</v>
      </c>
      <c r="E57" s="304" t="s">
        <v>423</v>
      </c>
      <c r="F57" s="265"/>
      <c r="G57" s="307">
        <f>201000+10000+24000</f>
        <v>235000</v>
      </c>
      <c r="H57" s="477">
        <v>3353000</v>
      </c>
      <c r="I57" s="273"/>
      <c r="J57" s="273">
        <f t="shared" si="15"/>
        <v>485868</v>
      </c>
      <c r="K57" s="306">
        <f t="shared" si="16"/>
        <v>485868</v>
      </c>
      <c r="L57" s="304" t="s">
        <v>423</v>
      </c>
      <c r="M57" s="265"/>
      <c r="N57" s="307">
        <f>7200+243668</f>
        <v>250868</v>
      </c>
      <c r="O57" s="477">
        <v>3353000</v>
      </c>
      <c r="P57" s="273"/>
      <c r="Q57" s="273">
        <f t="shared" si="17"/>
        <v>642264.93999999994</v>
      </c>
      <c r="R57" s="306">
        <f t="shared" si="18"/>
        <v>642264.93999999994</v>
      </c>
      <c r="S57" s="304" t="s">
        <v>423</v>
      </c>
      <c r="T57" s="265"/>
      <c r="U57" s="307">
        <v>156396.94</v>
      </c>
      <c r="V57" s="477">
        <v>3353000</v>
      </c>
      <c r="W57" s="273"/>
      <c r="X57" s="273">
        <f t="shared" si="19"/>
        <v>878219.94</v>
      </c>
      <c r="Y57" s="306">
        <f t="shared" si="20"/>
        <v>878219.94</v>
      </c>
      <c r="Z57" s="304" t="s">
        <v>423</v>
      </c>
      <c r="AA57" s="265"/>
      <c r="AB57" s="307">
        <v>235955</v>
      </c>
    </row>
    <row r="58" spans="1:28" ht="22.5" customHeight="1" x14ac:dyDescent="0.3">
      <c r="A58" s="477">
        <v>1309500</v>
      </c>
      <c r="B58" s="273"/>
      <c r="C58" s="273">
        <f t="shared" si="13"/>
        <v>3000</v>
      </c>
      <c r="D58" s="306">
        <f t="shared" si="14"/>
        <v>3000</v>
      </c>
      <c r="E58" s="304" t="s">
        <v>424</v>
      </c>
      <c r="F58" s="265"/>
      <c r="G58" s="307">
        <v>3000</v>
      </c>
      <c r="H58" s="477">
        <v>1309500</v>
      </c>
      <c r="I58" s="273"/>
      <c r="J58" s="273">
        <f t="shared" si="15"/>
        <v>29356</v>
      </c>
      <c r="K58" s="306">
        <f t="shared" si="16"/>
        <v>29356</v>
      </c>
      <c r="L58" s="304" t="s">
        <v>424</v>
      </c>
      <c r="M58" s="265"/>
      <c r="N58" s="307">
        <v>26356</v>
      </c>
      <c r="O58" s="477">
        <v>1309500</v>
      </c>
      <c r="P58" s="273"/>
      <c r="Q58" s="273">
        <f t="shared" si="17"/>
        <v>95340.479999999996</v>
      </c>
      <c r="R58" s="306">
        <f t="shared" si="18"/>
        <v>95340.479999999996</v>
      </c>
      <c r="S58" s="304" t="s">
        <v>424</v>
      </c>
      <c r="T58" s="265"/>
      <c r="U58" s="307">
        <v>65984.479999999996</v>
      </c>
      <c r="V58" s="477">
        <v>1309500</v>
      </c>
      <c r="W58" s="273"/>
      <c r="X58" s="273">
        <f t="shared" si="19"/>
        <v>213137.59999999998</v>
      </c>
      <c r="Y58" s="306">
        <f t="shared" si="20"/>
        <v>213137.59999999998</v>
      </c>
      <c r="Z58" s="304" t="s">
        <v>424</v>
      </c>
      <c r="AA58" s="265"/>
      <c r="AB58" s="307">
        <v>117797.12</v>
      </c>
    </row>
    <row r="59" spans="1:28" ht="22.5" customHeight="1" x14ac:dyDescent="0.3">
      <c r="A59" s="477">
        <v>476000</v>
      </c>
      <c r="B59" s="273"/>
      <c r="C59" s="273">
        <f t="shared" si="13"/>
        <v>36399.96</v>
      </c>
      <c r="D59" s="306">
        <f t="shared" si="14"/>
        <v>36399.96</v>
      </c>
      <c r="E59" s="304" t="s">
        <v>425</v>
      </c>
      <c r="F59" s="265"/>
      <c r="G59" s="307">
        <v>36399.96</v>
      </c>
      <c r="H59" s="477">
        <v>476000</v>
      </c>
      <c r="I59" s="273"/>
      <c r="J59" s="273">
        <f t="shared" si="15"/>
        <v>72906.03</v>
      </c>
      <c r="K59" s="306">
        <f t="shared" si="16"/>
        <v>72906.03</v>
      </c>
      <c r="L59" s="304" t="s">
        <v>425</v>
      </c>
      <c r="M59" s="265"/>
      <c r="N59" s="307">
        <v>36506.07</v>
      </c>
      <c r="O59" s="477">
        <v>476000</v>
      </c>
      <c r="P59" s="273"/>
      <c r="Q59" s="273">
        <f t="shared" si="17"/>
        <v>102306.94</v>
      </c>
      <c r="R59" s="306">
        <f t="shared" si="18"/>
        <v>102306.94</v>
      </c>
      <c r="S59" s="304" t="s">
        <v>425</v>
      </c>
      <c r="T59" s="265"/>
      <c r="U59" s="307">
        <v>29400.91</v>
      </c>
      <c r="V59" s="477">
        <v>476000</v>
      </c>
      <c r="W59" s="273"/>
      <c r="X59" s="273">
        <f t="shared" si="19"/>
        <v>138702.62</v>
      </c>
      <c r="Y59" s="306">
        <f t="shared" si="20"/>
        <v>138702.62</v>
      </c>
      <c r="Z59" s="304" t="s">
        <v>425</v>
      </c>
      <c r="AA59" s="265"/>
      <c r="AB59" s="307">
        <v>36395.68</v>
      </c>
    </row>
    <row r="60" spans="1:28" ht="22.5" customHeight="1" x14ac:dyDescent="0.3">
      <c r="A60" s="477">
        <v>1440000</v>
      </c>
      <c r="B60" s="273"/>
      <c r="C60" s="273">
        <f t="shared" si="13"/>
        <v>554000</v>
      </c>
      <c r="D60" s="306">
        <f t="shared" si="14"/>
        <v>554000</v>
      </c>
      <c r="E60" s="304" t="s">
        <v>426</v>
      </c>
      <c r="F60" s="265">
        <v>560000</v>
      </c>
      <c r="G60" s="232">
        <v>554000</v>
      </c>
      <c r="H60" s="477">
        <v>1440000</v>
      </c>
      <c r="I60" s="273"/>
      <c r="J60" s="273">
        <f t="shared" si="15"/>
        <v>559000</v>
      </c>
      <c r="K60" s="306">
        <f t="shared" si="16"/>
        <v>559000</v>
      </c>
      <c r="L60" s="304" t="s">
        <v>426</v>
      </c>
      <c r="M60" s="265">
        <v>560000</v>
      </c>
      <c r="N60" s="232">
        <v>5000</v>
      </c>
      <c r="O60" s="477">
        <v>1440000</v>
      </c>
      <c r="P60" s="273"/>
      <c r="Q60" s="273">
        <f t="shared" si="17"/>
        <v>559000</v>
      </c>
      <c r="R60" s="306">
        <f t="shared" si="18"/>
        <v>559000</v>
      </c>
      <c r="S60" s="304" t="s">
        <v>426</v>
      </c>
      <c r="T60" s="265">
        <v>560000</v>
      </c>
      <c r="U60" s="232"/>
      <c r="V60" s="477">
        <v>1440000</v>
      </c>
      <c r="W60" s="273"/>
      <c r="X60" s="273">
        <f t="shared" si="19"/>
        <v>559000</v>
      </c>
      <c r="Y60" s="306">
        <f t="shared" si="20"/>
        <v>559000</v>
      </c>
      <c r="Z60" s="304" t="s">
        <v>426</v>
      </c>
      <c r="AA60" s="265">
        <v>560000</v>
      </c>
      <c r="AB60" s="232">
        <v>0</v>
      </c>
    </row>
    <row r="61" spans="1:28" ht="22.5" customHeight="1" x14ac:dyDescent="0.3">
      <c r="A61" s="477">
        <v>351600</v>
      </c>
      <c r="B61" s="273"/>
      <c r="C61" s="273">
        <f t="shared" si="13"/>
        <v>0</v>
      </c>
      <c r="D61" s="306">
        <f t="shared" si="14"/>
        <v>0</v>
      </c>
      <c r="E61" s="304" t="s">
        <v>427</v>
      </c>
      <c r="F61" s="265"/>
      <c r="G61" s="232">
        <v>0</v>
      </c>
      <c r="H61" s="477">
        <v>351600</v>
      </c>
      <c r="I61" s="273"/>
      <c r="J61" s="273">
        <f t="shared" si="15"/>
        <v>1700</v>
      </c>
      <c r="K61" s="306">
        <f t="shared" si="16"/>
        <v>1700</v>
      </c>
      <c r="L61" s="304" t="s">
        <v>427</v>
      </c>
      <c r="M61" s="265"/>
      <c r="N61" s="232">
        <v>1700</v>
      </c>
      <c r="O61" s="477">
        <v>351600</v>
      </c>
      <c r="P61" s="273"/>
      <c r="Q61" s="273">
        <f t="shared" si="17"/>
        <v>1700</v>
      </c>
      <c r="R61" s="306">
        <f t="shared" si="18"/>
        <v>1700</v>
      </c>
      <c r="S61" s="304" t="s">
        <v>427</v>
      </c>
      <c r="T61" s="265"/>
      <c r="U61" s="232"/>
      <c r="V61" s="477">
        <v>351600</v>
      </c>
      <c r="W61" s="273">
        <v>30000</v>
      </c>
      <c r="X61" s="273">
        <f>Y61+W61</f>
        <v>102300</v>
      </c>
      <c r="Y61" s="306">
        <f>R61+AB61-30000</f>
        <v>72300</v>
      </c>
      <c r="Z61" s="304" t="s">
        <v>427</v>
      </c>
      <c r="AA61" s="265"/>
      <c r="AB61" s="232">
        <f>70600+30000</f>
        <v>100600</v>
      </c>
    </row>
    <row r="62" spans="1:28" ht="22.5" customHeight="1" x14ac:dyDescent="0.3">
      <c r="A62" s="477">
        <v>3724000</v>
      </c>
      <c r="B62" s="273"/>
      <c r="C62" s="273">
        <f t="shared" si="13"/>
        <v>0</v>
      </c>
      <c r="D62" s="306">
        <f t="shared" si="14"/>
        <v>0</v>
      </c>
      <c r="E62" s="304" t="s">
        <v>428</v>
      </c>
      <c r="F62" s="265"/>
      <c r="G62" s="232">
        <v>0</v>
      </c>
      <c r="H62" s="477">
        <v>3724000</v>
      </c>
      <c r="I62" s="273"/>
      <c r="J62" s="273">
        <f t="shared" si="15"/>
        <v>0</v>
      </c>
      <c r="K62" s="306">
        <f t="shared" si="16"/>
        <v>0</v>
      </c>
      <c r="L62" s="304" t="s">
        <v>428</v>
      </c>
      <c r="M62" s="265"/>
      <c r="N62" s="232">
        <v>0</v>
      </c>
      <c r="O62" s="477">
        <v>3724000</v>
      </c>
      <c r="P62" s="273"/>
      <c r="Q62" s="273">
        <f t="shared" si="17"/>
        <v>0</v>
      </c>
      <c r="R62" s="306">
        <f t="shared" si="18"/>
        <v>0</v>
      </c>
      <c r="S62" s="304" t="s">
        <v>428</v>
      </c>
      <c r="T62" s="265"/>
      <c r="U62" s="232"/>
      <c r="V62" s="477">
        <v>3724000</v>
      </c>
      <c r="W62" s="273"/>
      <c r="X62" s="273">
        <f t="shared" si="19"/>
        <v>0</v>
      </c>
      <c r="Y62" s="306">
        <f t="shared" si="20"/>
        <v>0</v>
      </c>
      <c r="Z62" s="304" t="s">
        <v>428</v>
      </c>
      <c r="AA62" s="265"/>
      <c r="AB62" s="232">
        <v>0</v>
      </c>
    </row>
    <row r="63" spans="1:28" ht="22.5" customHeight="1" thickBot="1" x14ac:dyDescent="0.35">
      <c r="A63" s="458">
        <f>SUM(A50:A62)</f>
        <v>31000000</v>
      </c>
      <c r="B63" s="283">
        <f>SUM(B50:B62)</f>
        <v>0</v>
      </c>
      <c r="C63" s="283">
        <f>SUM(C50:C62)</f>
        <v>2442385.96</v>
      </c>
      <c r="D63" s="458">
        <f>SUM(D50:D62)</f>
        <v>2442385.96</v>
      </c>
      <c r="E63" s="309"/>
      <c r="F63" s="265"/>
      <c r="G63" s="310">
        <f>SUM(G50:G62)</f>
        <v>2442385.96</v>
      </c>
      <c r="H63" s="458">
        <f>SUM(H50:H62)</f>
        <v>31000000</v>
      </c>
      <c r="I63" s="283">
        <f>SUM(I50:I62)</f>
        <v>0</v>
      </c>
      <c r="J63" s="283">
        <f>SUM(J50:J62)</f>
        <v>4228174.0299999993</v>
      </c>
      <c r="K63" s="458">
        <f>SUM(K50:K62)</f>
        <v>4228174.0299999993</v>
      </c>
      <c r="L63" s="309"/>
      <c r="M63" s="265"/>
      <c r="N63" s="310">
        <f>SUM(N50:N62)</f>
        <v>1785788.07</v>
      </c>
      <c r="O63" s="458">
        <f>SUM(O50:O62)</f>
        <v>31000000</v>
      </c>
      <c r="P63" s="283">
        <f>SUM(P50:P62)</f>
        <v>0</v>
      </c>
      <c r="Q63" s="283">
        <f>SUM(Q50:Q62)</f>
        <v>5946714.3600000003</v>
      </c>
      <c r="R63" s="458">
        <f>SUM(R50:R62)</f>
        <v>5946714.3600000003</v>
      </c>
      <c r="S63" s="309"/>
      <c r="T63" s="265"/>
      <c r="U63" s="310">
        <f>SUM(U50:U62)</f>
        <v>1718540.3299999998</v>
      </c>
      <c r="V63" s="458">
        <f>SUM(V50:V62)</f>
        <v>31000000</v>
      </c>
      <c r="W63" s="283">
        <f>SUM(W50:W62)</f>
        <v>30000</v>
      </c>
      <c r="X63" s="283">
        <f>SUM(X50:X62)</f>
        <v>7985726.1599999992</v>
      </c>
      <c r="Y63" s="458">
        <f>SUM(Y50:Y62)</f>
        <v>7955726.1599999992</v>
      </c>
      <c r="Z63" s="309"/>
      <c r="AA63" s="265"/>
      <c r="AB63" s="310">
        <f>SUM(AB50:AB62)</f>
        <v>2039011.8</v>
      </c>
    </row>
    <row r="64" spans="1:28" ht="22.5" customHeight="1" thickTop="1" x14ac:dyDescent="0.3">
      <c r="A64" s="478"/>
      <c r="B64" s="311"/>
      <c r="C64" s="280">
        <f>D64</f>
        <v>405069.94</v>
      </c>
      <c r="D64" s="459">
        <f>G64</f>
        <v>405069.94</v>
      </c>
      <c r="E64" s="241" t="s">
        <v>277</v>
      </c>
      <c r="F64" s="277">
        <v>230100</v>
      </c>
      <c r="G64" s="312">
        <v>405069.94</v>
      </c>
      <c r="H64" s="478"/>
      <c r="I64" s="311"/>
      <c r="J64" s="280">
        <f>K64</f>
        <v>773186.4</v>
      </c>
      <c r="K64" s="459">
        <f>N64+C64</f>
        <v>773186.4</v>
      </c>
      <c r="L64" s="241" t="s">
        <v>277</v>
      </c>
      <c r="M64" s="277">
        <v>230100</v>
      </c>
      <c r="N64" s="312">
        <v>368116.46</v>
      </c>
      <c r="O64" s="478"/>
      <c r="P64" s="311"/>
      <c r="Q64" s="280">
        <f>R64</f>
        <v>1177051.19</v>
      </c>
      <c r="R64" s="459">
        <f>U64+J64</f>
        <v>1177051.19</v>
      </c>
      <c r="S64" s="241" t="s">
        <v>277</v>
      </c>
      <c r="T64" s="277">
        <v>230100</v>
      </c>
      <c r="U64" s="312">
        <v>403864.79</v>
      </c>
      <c r="V64" s="478"/>
      <c r="W64" s="311"/>
      <c r="X64" s="280">
        <f>Y64</f>
        <v>1556746.42</v>
      </c>
      <c r="Y64" s="459">
        <f>AB64+Q64</f>
        <v>1556746.42</v>
      </c>
      <c r="Z64" s="241" t="s">
        <v>277</v>
      </c>
      <c r="AA64" s="277">
        <v>230100</v>
      </c>
      <c r="AB64" s="312">
        <v>379695.23</v>
      </c>
    </row>
    <row r="65" spans="1:31" ht="22.5" customHeight="1" x14ac:dyDescent="0.3">
      <c r="A65" s="479"/>
      <c r="B65" s="313"/>
      <c r="C65" s="280">
        <f>D65</f>
        <v>34000</v>
      </c>
      <c r="D65" s="459">
        <f>G65</f>
        <v>34000</v>
      </c>
      <c r="E65" s="269" t="s">
        <v>41</v>
      </c>
      <c r="F65" s="234">
        <v>110605</v>
      </c>
      <c r="G65" s="235">
        <v>34000</v>
      </c>
      <c r="H65" s="479"/>
      <c r="I65" s="313"/>
      <c r="J65" s="280">
        <f>K65</f>
        <v>43060</v>
      </c>
      <c r="K65" s="459">
        <f>N65+C65</f>
        <v>43060</v>
      </c>
      <c r="L65" s="269" t="s">
        <v>41</v>
      </c>
      <c r="M65" s="234">
        <v>110605</v>
      </c>
      <c r="N65" s="235">
        <f>1860+7200</f>
        <v>9060</v>
      </c>
      <c r="O65" s="479"/>
      <c r="P65" s="313"/>
      <c r="Q65" s="280">
        <f>R65</f>
        <v>79264</v>
      </c>
      <c r="R65" s="459">
        <f>U65+J65</f>
        <v>79264</v>
      </c>
      <c r="S65" s="269" t="s">
        <v>41</v>
      </c>
      <c r="T65" s="234">
        <v>110605</v>
      </c>
      <c r="U65" s="235">
        <v>36204</v>
      </c>
      <c r="V65" s="479"/>
      <c r="W65" s="313"/>
      <c r="X65" s="280">
        <f>Y65</f>
        <v>79264</v>
      </c>
      <c r="Y65" s="459">
        <f>AB65+Q65</f>
        <v>79264</v>
      </c>
      <c r="Z65" s="269" t="s">
        <v>41</v>
      </c>
      <c r="AA65" s="234">
        <v>110605</v>
      </c>
      <c r="AB65" s="235"/>
    </row>
    <row r="66" spans="1:31" ht="22.5" customHeight="1" x14ac:dyDescent="0.3">
      <c r="A66" s="479"/>
      <c r="B66" s="313"/>
      <c r="C66" s="280">
        <f t="shared" ref="C66:C67" si="21">D66</f>
        <v>0</v>
      </c>
      <c r="D66" s="459">
        <f t="shared" ref="D66:D67" si="22">G66</f>
        <v>0</v>
      </c>
      <c r="E66" s="314" t="s">
        <v>382</v>
      </c>
      <c r="F66" s="315"/>
      <c r="G66" s="235"/>
      <c r="H66" s="479"/>
      <c r="I66" s="313"/>
      <c r="J66" s="280">
        <f t="shared" ref="J66:J67" si="23">K66</f>
        <v>0</v>
      </c>
      <c r="K66" s="459">
        <f t="shared" ref="K66" si="24">N66</f>
        <v>0</v>
      </c>
      <c r="L66" s="314" t="s">
        <v>382</v>
      </c>
      <c r="M66" s="315"/>
      <c r="N66" s="235"/>
      <c r="O66" s="479"/>
      <c r="P66" s="313"/>
      <c r="Q66" s="280">
        <f t="shared" ref="Q66:Q68" si="25">R66</f>
        <v>0</v>
      </c>
      <c r="R66" s="459">
        <f t="shared" ref="R66" si="26">U66</f>
        <v>0</v>
      </c>
      <c r="S66" s="314" t="s">
        <v>382</v>
      </c>
      <c r="T66" s="315"/>
      <c r="U66" s="235"/>
      <c r="V66" s="479"/>
      <c r="W66" s="313"/>
      <c r="X66" s="280">
        <f t="shared" ref="X66:X68" si="27">Y66</f>
        <v>0</v>
      </c>
      <c r="Y66" s="459">
        <f t="shared" ref="Y66" si="28">AB66</f>
        <v>0</v>
      </c>
      <c r="Z66" s="314" t="s">
        <v>382</v>
      </c>
      <c r="AA66" s="315"/>
      <c r="AB66" s="235"/>
    </row>
    <row r="67" spans="1:31" ht="22.5" customHeight="1" x14ac:dyDescent="0.3">
      <c r="A67" s="479"/>
      <c r="B67" s="313"/>
      <c r="C67" s="280">
        <f t="shared" si="21"/>
        <v>0.01</v>
      </c>
      <c r="D67" s="459">
        <f t="shared" si="22"/>
        <v>0.01</v>
      </c>
      <c r="E67" s="314" t="s">
        <v>432</v>
      </c>
      <c r="F67" s="315"/>
      <c r="G67" s="235">
        <v>0.01</v>
      </c>
      <c r="H67" s="479"/>
      <c r="I67" s="313"/>
      <c r="J67" s="280">
        <f t="shared" si="23"/>
        <v>0.01</v>
      </c>
      <c r="K67" s="459">
        <v>0.01</v>
      </c>
      <c r="L67" s="314" t="s">
        <v>453</v>
      </c>
      <c r="M67" s="315"/>
      <c r="N67" s="235"/>
      <c r="O67" s="479"/>
      <c r="P67" s="313"/>
      <c r="Q67" s="280">
        <f t="shared" si="25"/>
        <v>0.01</v>
      </c>
      <c r="R67" s="459">
        <v>0.01</v>
      </c>
      <c r="S67" s="314" t="s">
        <v>453</v>
      </c>
      <c r="T67" s="315"/>
      <c r="U67" s="235"/>
      <c r="V67" s="479"/>
      <c r="W67" s="313"/>
      <c r="X67" s="280">
        <f t="shared" si="27"/>
        <v>0.01</v>
      </c>
      <c r="Y67" s="459">
        <v>0.01</v>
      </c>
      <c r="Z67" s="314" t="s">
        <v>453</v>
      </c>
      <c r="AA67" s="315"/>
      <c r="AB67" s="235"/>
    </row>
    <row r="68" spans="1:31" ht="22.5" customHeight="1" x14ac:dyDescent="0.3">
      <c r="A68" s="479"/>
      <c r="B68" s="313"/>
      <c r="C68" s="280">
        <f>D68</f>
        <v>382218.44</v>
      </c>
      <c r="D68" s="459">
        <f>G68</f>
        <v>382218.44</v>
      </c>
      <c r="E68" s="314" t="s">
        <v>296</v>
      </c>
      <c r="F68" s="276">
        <v>210400</v>
      </c>
      <c r="G68" s="235">
        <f>78000+3900+94009.44+7809+188500+10000</f>
        <v>382218.44</v>
      </c>
      <c r="H68" s="479"/>
      <c r="I68" s="313"/>
      <c r="J68" s="280">
        <v>382218.44</v>
      </c>
      <c r="K68" s="459">
        <v>382218.44</v>
      </c>
      <c r="L68" s="314" t="s">
        <v>296</v>
      </c>
      <c r="M68" s="276">
        <v>210400</v>
      </c>
      <c r="N68" s="235"/>
      <c r="O68" s="479"/>
      <c r="P68" s="313"/>
      <c r="Q68" s="280">
        <f t="shared" si="25"/>
        <v>995880.44</v>
      </c>
      <c r="R68" s="459">
        <f>K68+U68</f>
        <v>995880.44</v>
      </c>
      <c r="S68" s="314" t="s">
        <v>296</v>
      </c>
      <c r="T68" s="276">
        <v>210400</v>
      </c>
      <c r="U68" s="235">
        <v>613662</v>
      </c>
      <c r="V68" s="479"/>
      <c r="W68" s="313"/>
      <c r="X68" s="280">
        <f t="shared" si="27"/>
        <v>995880.44</v>
      </c>
      <c r="Y68" s="459">
        <f>R68+AB68</f>
        <v>995880.44</v>
      </c>
      <c r="Z68" s="314" t="s">
        <v>296</v>
      </c>
      <c r="AA68" s="276">
        <v>210400</v>
      </c>
      <c r="AB68" s="235"/>
    </row>
    <row r="69" spans="1:31" ht="22.5" customHeight="1" x14ac:dyDescent="0.3">
      <c r="A69" s="479"/>
      <c r="B69" s="313"/>
      <c r="C69" s="280"/>
      <c r="D69" s="459"/>
      <c r="E69" s="314" t="s">
        <v>297</v>
      </c>
      <c r="F69" s="276">
        <v>110606</v>
      </c>
      <c r="G69" s="235"/>
      <c r="H69" s="479"/>
      <c r="I69" s="313"/>
      <c r="J69" s="280"/>
      <c r="K69" s="459"/>
      <c r="L69" s="314" t="s">
        <v>297</v>
      </c>
      <c r="M69" s="276">
        <v>110606</v>
      </c>
      <c r="N69" s="235"/>
      <c r="O69" s="479"/>
      <c r="P69" s="313"/>
      <c r="Q69" s="280"/>
      <c r="R69" s="459"/>
      <c r="S69" s="314" t="s">
        <v>297</v>
      </c>
      <c r="T69" s="276">
        <v>110606</v>
      </c>
      <c r="U69" s="235"/>
      <c r="V69" s="479"/>
      <c r="W69" s="313"/>
      <c r="X69" s="280"/>
      <c r="Y69" s="459"/>
      <c r="Z69" s="314" t="s">
        <v>297</v>
      </c>
      <c r="AA69" s="276">
        <v>110606</v>
      </c>
      <c r="AB69" s="235"/>
    </row>
    <row r="70" spans="1:31" ht="22.5" customHeight="1" x14ac:dyDescent="0.3">
      <c r="A70" s="479"/>
      <c r="B70" s="316"/>
      <c r="C70" s="280"/>
      <c r="D70" s="459"/>
      <c r="E70" s="317" t="s">
        <v>42</v>
      </c>
      <c r="F70" s="318">
        <v>30000</v>
      </c>
      <c r="G70" s="319"/>
      <c r="H70" s="479"/>
      <c r="I70" s="316"/>
      <c r="J70" s="280"/>
      <c r="K70" s="459"/>
      <c r="L70" s="317" t="s">
        <v>42</v>
      </c>
      <c r="M70" s="318">
        <v>30000</v>
      </c>
      <c r="N70" s="319"/>
      <c r="O70" s="479"/>
      <c r="P70" s="316"/>
      <c r="Q70" s="280"/>
      <c r="R70" s="459"/>
      <c r="S70" s="317" t="s">
        <v>42</v>
      </c>
      <c r="T70" s="318">
        <v>30000</v>
      </c>
      <c r="U70" s="319"/>
      <c r="V70" s="479"/>
      <c r="W70" s="316"/>
      <c r="X70" s="280"/>
      <c r="Y70" s="459"/>
      <c r="Z70" s="317" t="s">
        <v>42</v>
      </c>
      <c r="AA70" s="318">
        <v>30000</v>
      </c>
      <c r="AB70" s="319"/>
    </row>
    <row r="71" spans="1:31" ht="22.5" customHeight="1" x14ac:dyDescent="0.3">
      <c r="A71" s="479"/>
      <c r="B71" s="291"/>
      <c r="C71" s="320">
        <f>SUM(C64:C70)</f>
        <v>821288.39</v>
      </c>
      <c r="D71" s="460">
        <f>SUM(D64:D70)</f>
        <v>821288.39</v>
      </c>
      <c r="E71" s="321"/>
      <c r="F71" s="322"/>
      <c r="G71" s="323">
        <f>SUM(G64:G70)</f>
        <v>821288.39</v>
      </c>
      <c r="H71" s="479"/>
      <c r="I71" s="291"/>
      <c r="J71" s="320">
        <f>SUM(J64:J70)</f>
        <v>1198464.8500000001</v>
      </c>
      <c r="K71" s="460">
        <f>SUM(K64:K70)</f>
        <v>1198464.8500000001</v>
      </c>
      <c r="L71" s="321"/>
      <c r="M71" s="322"/>
      <c r="N71" s="323">
        <f>SUM(N64:N70)</f>
        <v>377176.46</v>
      </c>
      <c r="O71" s="479"/>
      <c r="P71" s="291"/>
      <c r="Q71" s="320">
        <f>SUM(Q64:Q70)</f>
        <v>2252195.6399999997</v>
      </c>
      <c r="R71" s="460">
        <f>SUM(R64:R70)</f>
        <v>2252195.6399999997</v>
      </c>
      <c r="S71" s="321" t="s">
        <v>551</v>
      </c>
      <c r="T71" s="322"/>
      <c r="U71" s="323">
        <f>SUM(U64:U70)</f>
        <v>1053730.79</v>
      </c>
      <c r="V71" s="479"/>
      <c r="W71" s="291"/>
      <c r="X71" s="320">
        <f>SUM(X64:X70)</f>
        <v>2631890.87</v>
      </c>
      <c r="Y71" s="460">
        <f>SUM(Y64:Y70)</f>
        <v>2631890.87</v>
      </c>
      <c r="Z71" s="321" t="s">
        <v>551</v>
      </c>
      <c r="AA71" s="322"/>
      <c r="AB71" s="323">
        <f>SUM(AB64:AB70)</f>
        <v>379695.23</v>
      </c>
    </row>
    <row r="72" spans="1:31" ht="22.5" customHeight="1" thickBot="1" x14ac:dyDescent="0.35">
      <c r="A72" s="479"/>
      <c r="B72" s="324">
        <f>B63</f>
        <v>0</v>
      </c>
      <c r="C72" s="283">
        <f>C63+C71</f>
        <v>3263674.35</v>
      </c>
      <c r="D72" s="458">
        <f>D63+D71</f>
        <v>3263674.35</v>
      </c>
      <c r="E72" s="325" t="s">
        <v>44</v>
      </c>
      <c r="F72" s="326"/>
      <c r="G72" s="7">
        <f>G63+G71</f>
        <v>3263674.35</v>
      </c>
      <c r="H72" s="479"/>
      <c r="I72" s="324">
        <f>I63</f>
        <v>0</v>
      </c>
      <c r="J72" s="283">
        <f>J63+J71</f>
        <v>5426638.879999999</v>
      </c>
      <c r="K72" s="458">
        <f>K63+K71</f>
        <v>5426638.879999999</v>
      </c>
      <c r="L72" s="325" t="s">
        <v>44</v>
      </c>
      <c r="M72" s="326"/>
      <c r="N72" s="7">
        <f>N63+N71</f>
        <v>2162964.5300000003</v>
      </c>
      <c r="O72" s="479"/>
      <c r="P72" s="324">
        <f>P63</f>
        <v>0</v>
      </c>
      <c r="Q72" s="283">
        <f>Q63+Q71</f>
        <v>8198910</v>
      </c>
      <c r="R72" s="458">
        <f>R63+R71</f>
        <v>8198910</v>
      </c>
      <c r="S72" s="325" t="s">
        <v>44</v>
      </c>
      <c r="T72" s="326"/>
      <c r="U72" s="7">
        <f>U63+U71</f>
        <v>2772271.12</v>
      </c>
      <c r="V72" s="479"/>
      <c r="W72" s="324">
        <f>W63</f>
        <v>30000</v>
      </c>
      <c r="X72" s="283">
        <f>X63+X71</f>
        <v>10617617.029999999</v>
      </c>
      <c r="Y72" s="458">
        <f>Y63+Y71</f>
        <v>10587617.029999999</v>
      </c>
      <c r="Z72" s="325" t="s">
        <v>44</v>
      </c>
      <c r="AA72" s="326"/>
      <c r="AB72" s="7">
        <f>AB63+AB71</f>
        <v>2418707.0300000003</v>
      </c>
    </row>
    <row r="73" spans="1:31" ht="20.25" customHeight="1" thickTop="1" x14ac:dyDescent="0.3">
      <c r="A73" s="479"/>
      <c r="B73" s="330"/>
      <c r="C73" s="495">
        <v>2744476.52</v>
      </c>
      <c r="D73" s="461"/>
      <c r="E73" s="327" t="s">
        <v>45</v>
      </c>
      <c r="F73" s="328"/>
      <c r="G73" s="329">
        <f>G29-G72</f>
        <v>2744476.52</v>
      </c>
      <c r="H73" s="479"/>
      <c r="I73" s="330"/>
      <c r="J73" s="495">
        <f>J29-J72</f>
        <v>2454193.9200000018</v>
      </c>
      <c r="K73" s="461"/>
      <c r="L73" s="327" t="s">
        <v>45</v>
      </c>
      <c r="M73" s="328"/>
      <c r="N73" s="329"/>
      <c r="O73" s="479"/>
      <c r="P73" s="330"/>
      <c r="Q73" s="495">
        <f>Q29-Q72</f>
        <v>851786.08999999985</v>
      </c>
      <c r="R73" s="461"/>
      <c r="S73" s="327" t="s">
        <v>45</v>
      </c>
      <c r="T73" s="328"/>
      <c r="U73" s="329"/>
      <c r="V73" s="479"/>
      <c r="W73" s="330"/>
      <c r="X73" s="495">
        <f>X29-X72</f>
        <v>3775093.3300000019</v>
      </c>
      <c r="Y73" s="461"/>
      <c r="Z73" s="327" t="s">
        <v>45</v>
      </c>
      <c r="AA73" s="328"/>
      <c r="AB73" s="329">
        <f>AB29-AB72</f>
        <v>2923307.24</v>
      </c>
    </row>
    <row r="74" spans="1:31" ht="20.25" customHeight="1" x14ac:dyDescent="0.3">
      <c r="A74" s="479"/>
      <c r="B74" s="313"/>
      <c r="C74" s="437"/>
      <c r="D74" s="462"/>
      <c r="E74" s="598" t="s">
        <v>46</v>
      </c>
      <c r="F74" s="599"/>
      <c r="G74" s="438"/>
      <c r="H74" s="479"/>
      <c r="I74" s="313"/>
      <c r="J74" s="437"/>
      <c r="K74" s="462"/>
      <c r="L74" s="598" t="s">
        <v>46</v>
      </c>
      <c r="M74" s="599"/>
      <c r="N74" s="438"/>
      <c r="O74" s="479"/>
      <c r="P74" s="313"/>
      <c r="Q74" s="437"/>
      <c r="R74" s="462"/>
      <c r="S74" s="598" t="s">
        <v>46</v>
      </c>
      <c r="T74" s="599"/>
      <c r="U74" s="438"/>
      <c r="V74" s="479"/>
      <c r="W74" s="313"/>
      <c r="X74" s="437"/>
      <c r="Y74" s="462"/>
      <c r="Z74" s="598" t="s">
        <v>46</v>
      </c>
      <c r="AA74" s="599"/>
      <c r="AB74" s="438"/>
    </row>
    <row r="75" spans="1:31" ht="20.25" customHeight="1" x14ac:dyDescent="0.3">
      <c r="A75" s="480"/>
      <c r="B75" s="331"/>
      <c r="C75" s="437"/>
      <c r="D75" s="463"/>
      <c r="E75" s="325" t="s">
        <v>47</v>
      </c>
      <c r="F75" s="326"/>
      <c r="G75" s="332"/>
      <c r="H75" s="480"/>
      <c r="I75" s="331"/>
      <c r="J75" s="437"/>
      <c r="K75" s="463"/>
      <c r="L75" s="325" t="s">
        <v>47</v>
      </c>
      <c r="M75" s="326"/>
      <c r="N75" s="332" t="s">
        <v>452</v>
      </c>
      <c r="O75" s="480"/>
      <c r="P75" s="331"/>
      <c r="Q75" s="437"/>
      <c r="R75" s="463"/>
      <c r="S75" s="325" t="s">
        <v>47</v>
      </c>
      <c r="T75" s="326"/>
      <c r="U75" s="332" t="s">
        <v>460</v>
      </c>
      <c r="V75" s="480"/>
      <c r="W75" s="331"/>
      <c r="X75" s="437"/>
      <c r="Y75" s="463"/>
      <c r="Z75" s="325" t="s">
        <v>47</v>
      </c>
      <c r="AA75" s="326"/>
      <c r="AB75" s="332"/>
    </row>
    <row r="76" spans="1:31" ht="20.25" customHeight="1" thickBot="1" x14ac:dyDescent="0.35">
      <c r="A76" s="481">
        <f>A63</f>
        <v>31000000</v>
      </c>
      <c r="B76" s="324"/>
      <c r="C76" s="324">
        <f>D9+C29-C72</f>
        <v>19863397.629999999</v>
      </c>
      <c r="D76" s="454"/>
      <c r="E76" s="333" t="s">
        <v>48</v>
      </c>
      <c r="F76" s="334"/>
      <c r="G76" s="295">
        <f>G9+G29-G72</f>
        <v>19863397.629999999</v>
      </c>
      <c r="H76" s="481">
        <f>H63</f>
        <v>31000000</v>
      </c>
      <c r="I76" s="324">
        <v>66435</v>
      </c>
      <c r="J76" s="324">
        <f>K9+J29-J72</f>
        <v>19573115.030000001</v>
      </c>
      <c r="K76" s="454"/>
      <c r="L76" s="333" t="s">
        <v>48</v>
      </c>
      <c r="M76" s="334"/>
      <c r="N76" s="295">
        <f>N9+N29-N72</f>
        <v>19573115.029999997</v>
      </c>
      <c r="O76" s="481">
        <f>O63</f>
        <v>31000000</v>
      </c>
      <c r="P76" s="324">
        <v>66435</v>
      </c>
      <c r="Q76" s="324">
        <f>R9+Q29-Q72</f>
        <v>17970707.199999999</v>
      </c>
      <c r="R76" s="454"/>
      <c r="S76" s="333" t="s">
        <v>48</v>
      </c>
      <c r="T76" s="334"/>
      <c r="U76" s="295">
        <f>U9+U29-U72</f>
        <v>17970707.199999996</v>
      </c>
      <c r="V76" s="481">
        <f>V63</f>
        <v>31000000</v>
      </c>
      <c r="W76" s="324">
        <v>66435</v>
      </c>
      <c r="X76" s="324">
        <f>Y9+X29-X72</f>
        <v>20894014.439999998</v>
      </c>
      <c r="Y76" s="454"/>
      <c r="Z76" s="333" t="s">
        <v>48</v>
      </c>
      <c r="AA76" s="334"/>
      <c r="AB76" s="295">
        <f>AB9+AB29-AB72</f>
        <v>20894014.439999994</v>
      </c>
      <c r="AD76" s="591">
        <f>18530857.53+2363156.91</f>
        <v>20894014.440000001</v>
      </c>
      <c r="AE76" s="308">
        <f>AB76-X76</f>
        <v>0</v>
      </c>
    </row>
    <row r="77" spans="1:31" ht="29.25" customHeight="1" thickTop="1" x14ac:dyDescent="0.3">
      <c r="B77" s="240" t="s">
        <v>368</v>
      </c>
      <c r="C77" s="240"/>
      <c r="D77" s="456"/>
      <c r="E77" s="240"/>
      <c r="F77" s="440"/>
      <c r="G77" s="241"/>
      <c r="I77" s="240" t="s">
        <v>368</v>
      </c>
      <c r="J77" s="240"/>
      <c r="K77" s="456"/>
      <c r="L77" s="240"/>
      <c r="M77" s="497"/>
      <c r="N77" s="241"/>
      <c r="P77" s="240" t="s">
        <v>368</v>
      </c>
      <c r="Q77" s="240"/>
      <c r="R77" s="456"/>
      <c r="S77" s="240"/>
      <c r="T77" s="507"/>
      <c r="U77" s="241"/>
      <c r="W77" s="240" t="s">
        <v>368</v>
      </c>
      <c r="X77" s="240"/>
      <c r="Y77" s="456"/>
      <c r="Z77" s="240"/>
      <c r="AA77" s="586"/>
      <c r="AB77" s="241"/>
    </row>
    <row r="78" spans="1:31" ht="19.5" customHeight="1" x14ac:dyDescent="0.3">
      <c r="B78" s="597" t="s">
        <v>370</v>
      </c>
      <c r="C78" s="597"/>
      <c r="D78" s="597"/>
      <c r="E78" s="597"/>
      <c r="F78" s="241"/>
      <c r="G78" s="242"/>
      <c r="I78" s="597" t="s">
        <v>370</v>
      </c>
      <c r="J78" s="597"/>
      <c r="K78" s="597"/>
      <c r="L78" s="597"/>
      <c r="M78" s="241"/>
      <c r="N78" s="242"/>
      <c r="P78" s="597" t="s">
        <v>370</v>
      </c>
      <c r="Q78" s="597"/>
      <c r="R78" s="597"/>
      <c r="S78" s="597"/>
      <c r="T78" s="241"/>
      <c r="U78" s="242"/>
      <c r="W78" s="597" t="s">
        <v>370</v>
      </c>
      <c r="X78" s="597"/>
      <c r="Y78" s="597"/>
      <c r="Z78" s="597"/>
      <c r="AA78" s="241"/>
      <c r="AB78" s="242"/>
    </row>
    <row r="79" spans="1:31" x14ac:dyDescent="0.3">
      <c r="B79" s="241" t="s">
        <v>369</v>
      </c>
      <c r="C79" s="241"/>
      <c r="D79" s="308"/>
      <c r="E79" s="242"/>
      <c r="F79" s="241"/>
      <c r="G79" s="241"/>
      <c r="I79" s="241" t="s">
        <v>369</v>
      </c>
      <c r="J79" s="241"/>
      <c r="K79" s="308"/>
      <c r="L79" s="242"/>
      <c r="M79" s="241"/>
      <c r="N79" s="241"/>
      <c r="P79" s="241" t="s">
        <v>369</v>
      </c>
      <c r="Q79" s="241"/>
      <c r="R79" s="308"/>
      <c r="S79" s="242"/>
      <c r="T79" s="241"/>
      <c r="U79" s="241"/>
      <c r="W79" s="241" t="s">
        <v>369</v>
      </c>
      <c r="X79" s="241"/>
      <c r="Y79" s="308"/>
      <c r="Z79" s="242"/>
      <c r="AA79" s="241"/>
      <c r="AB79" s="241"/>
    </row>
    <row r="81" spans="7:28" x14ac:dyDescent="0.3">
      <c r="G81" s="335"/>
      <c r="N81" s="335"/>
      <c r="U81" s="335"/>
      <c r="AB81" s="335"/>
    </row>
  </sheetData>
  <mergeCells count="28">
    <mergeCell ref="E74:F74"/>
    <mergeCell ref="B78:E78"/>
    <mergeCell ref="A6:D6"/>
    <mergeCell ref="B7:B8"/>
    <mergeCell ref="C32:F32"/>
    <mergeCell ref="A46:D46"/>
    <mergeCell ref="B47:B48"/>
    <mergeCell ref="L74:M74"/>
    <mergeCell ref="I78:L78"/>
    <mergeCell ref="H6:K6"/>
    <mergeCell ref="I7:I8"/>
    <mergeCell ref="J32:M32"/>
    <mergeCell ref="H46:K46"/>
    <mergeCell ref="I47:I48"/>
    <mergeCell ref="S74:T74"/>
    <mergeCell ref="P78:S78"/>
    <mergeCell ref="O6:R6"/>
    <mergeCell ref="P7:P8"/>
    <mergeCell ref="Q32:T32"/>
    <mergeCell ref="O46:R46"/>
    <mergeCell ref="P47:P48"/>
    <mergeCell ref="Z74:AA74"/>
    <mergeCell ref="W78:Z78"/>
    <mergeCell ref="V6:Y6"/>
    <mergeCell ref="W7:W8"/>
    <mergeCell ref="X32:AA32"/>
    <mergeCell ref="V46:Y46"/>
    <mergeCell ref="W47:W48"/>
  </mergeCells>
  <pageMargins left="0.36" right="0.11811023622047245" top="0.35433070866141736" bottom="0.16" header="0.31496062992125984" footer="0.39"/>
  <pageSetup paperSize="9" scale="75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2"/>
  <sheetViews>
    <sheetView topLeftCell="L55" zoomScaleNormal="100" zoomScaleSheetLayoutView="100" workbookViewId="0">
      <selection activeCell="S33" sqref="S33"/>
    </sheetView>
  </sheetViews>
  <sheetFormatPr defaultRowHeight="21" x14ac:dyDescent="0.45"/>
  <cols>
    <col min="1" max="1" width="40.875" style="84" customWidth="1"/>
    <col min="2" max="2" width="9.375" style="84" bestFit="1" customWidth="1"/>
    <col min="3" max="4" width="13.625" style="84" customWidth="1"/>
    <col min="5" max="5" width="13.625" style="83" customWidth="1"/>
    <col min="6" max="6" width="40.875" style="84" customWidth="1"/>
    <col min="7" max="7" width="9.375" style="84" bestFit="1" customWidth="1"/>
    <col min="8" max="9" width="13.625" style="84" customWidth="1"/>
    <col min="10" max="10" width="13.625" style="83" customWidth="1"/>
    <col min="11" max="11" width="40.875" style="84" customWidth="1"/>
    <col min="12" max="12" width="9.375" style="84" bestFit="1" customWidth="1"/>
    <col min="13" max="14" width="13.625" style="84" customWidth="1"/>
    <col min="15" max="15" width="13.625" style="83" customWidth="1"/>
    <col min="16" max="16" width="40.875" style="84" customWidth="1"/>
    <col min="17" max="17" width="9.375" style="84" bestFit="1" customWidth="1"/>
    <col min="18" max="19" width="13.625" style="84" customWidth="1"/>
    <col min="20" max="20" width="13.625" style="83" customWidth="1"/>
    <col min="21" max="16384" width="9" style="84"/>
  </cols>
  <sheetData>
    <row r="1" spans="1:20" ht="16.5" customHeight="1" x14ac:dyDescent="0.45">
      <c r="A1" s="608" t="s">
        <v>234</v>
      </c>
      <c r="B1" s="608"/>
      <c r="C1" s="608"/>
      <c r="D1" s="608"/>
      <c r="E1" s="608"/>
      <c r="F1" s="608" t="s">
        <v>234</v>
      </c>
      <c r="G1" s="608"/>
      <c r="H1" s="608"/>
      <c r="I1" s="608"/>
      <c r="J1" s="608"/>
      <c r="K1" s="608" t="s">
        <v>234</v>
      </c>
      <c r="L1" s="608"/>
      <c r="M1" s="608"/>
      <c r="N1" s="608"/>
      <c r="O1" s="608"/>
      <c r="P1" s="608" t="s">
        <v>234</v>
      </c>
      <c r="Q1" s="608"/>
      <c r="R1" s="608"/>
      <c r="S1" s="608"/>
      <c r="T1" s="608"/>
    </row>
    <row r="2" spans="1:20" ht="16.5" customHeight="1" x14ac:dyDescent="0.45">
      <c r="A2" s="608" t="s">
        <v>51</v>
      </c>
      <c r="B2" s="608"/>
      <c r="C2" s="608"/>
      <c r="D2" s="608"/>
      <c r="E2" s="608"/>
      <c r="F2" s="608" t="s">
        <v>51</v>
      </c>
      <c r="G2" s="608"/>
      <c r="H2" s="608"/>
      <c r="I2" s="608"/>
      <c r="J2" s="608"/>
      <c r="K2" s="608" t="s">
        <v>51</v>
      </c>
      <c r="L2" s="608"/>
      <c r="M2" s="608"/>
      <c r="N2" s="608"/>
      <c r="O2" s="608"/>
      <c r="P2" s="608" t="s">
        <v>51</v>
      </c>
      <c r="Q2" s="608"/>
      <c r="R2" s="608"/>
      <c r="S2" s="608"/>
      <c r="T2" s="608"/>
    </row>
    <row r="3" spans="1:20" ht="21" customHeight="1" x14ac:dyDescent="0.45">
      <c r="A3" s="609" t="s">
        <v>419</v>
      </c>
      <c r="B3" s="609"/>
      <c r="C3" s="609"/>
      <c r="D3" s="609"/>
      <c r="E3" s="609"/>
      <c r="F3" s="609" t="s">
        <v>450</v>
      </c>
      <c r="G3" s="609"/>
      <c r="H3" s="609"/>
      <c r="I3" s="609"/>
      <c r="J3" s="609"/>
      <c r="K3" s="609" t="s">
        <v>455</v>
      </c>
      <c r="L3" s="609"/>
      <c r="M3" s="609"/>
      <c r="N3" s="609"/>
      <c r="O3" s="609"/>
      <c r="P3" s="609" t="s">
        <v>577</v>
      </c>
      <c r="Q3" s="609"/>
      <c r="R3" s="609"/>
      <c r="S3" s="609"/>
      <c r="T3" s="609"/>
    </row>
    <row r="4" spans="1:20" ht="16.5" customHeight="1" x14ac:dyDescent="0.45">
      <c r="A4" s="181" t="s">
        <v>27</v>
      </c>
      <c r="B4" s="182" t="s">
        <v>2</v>
      </c>
      <c r="C4" s="183" t="s">
        <v>25</v>
      </c>
      <c r="D4" s="184" t="s">
        <v>52</v>
      </c>
      <c r="E4" s="184" t="s">
        <v>53</v>
      </c>
      <c r="F4" s="181" t="s">
        <v>27</v>
      </c>
      <c r="G4" s="182" t="s">
        <v>2</v>
      </c>
      <c r="H4" s="183" t="s">
        <v>25</v>
      </c>
      <c r="I4" s="184" t="s">
        <v>52</v>
      </c>
      <c r="J4" s="184" t="s">
        <v>53</v>
      </c>
      <c r="K4" s="181" t="s">
        <v>27</v>
      </c>
      <c r="L4" s="182" t="s">
        <v>2</v>
      </c>
      <c r="M4" s="183" t="s">
        <v>25</v>
      </c>
      <c r="N4" s="184" t="s">
        <v>52</v>
      </c>
      <c r="O4" s="184" t="s">
        <v>53</v>
      </c>
      <c r="P4" s="181" t="s">
        <v>27</v>
      </c>
      <c r="Q4" s="182" t="s">
        <v>2</v>
      </c>
      <c r="R4" s="183" t="s">
        <v>25</v>
      </c>
      <c r="S4" s="184" t="s">
        <v>52</v>
      </c>
      <c r="T4" s="184" t="s">
        <v>53</v>
      </c>
    </row>
    <row r="5" spans="1:20" ht="21" customHeight="1" x14ac:dyDescent="0.45">
      <c r="A5" s="185" t="s">
        <v>54</v>
      </c>
      <c r="B5" s="186"/>
      <c r="C5" s="186"/>
      <c r="D5" s="186"/>
      <c r="E5" s="186"/>
      <c r="F5" s="185" t="s">
        <v>54</v>
      </c>
      <c r="G5" s="186"/>
      <c r="H5" s="186"/>
      <c r="I5" s="186"/>
      <c r="J5" s="186"/>
      <c r="K5" s="185" t="s">
        <v>54</v>
      </c>
      <c r="L5" s="186"/>
      <c r="M5" s="186"/>
      <c r="N5" s="186"/>
      <c r="O5" s="186"/>
      <c r="P5" s="185" t="s">
        <v>54</v>
      </c>
      <c r="Q5" s="186"/>
      <c r="R5" s="186"/>
      <c r="S5" s="186"/>
      <c r="T5" s="186"/>
    </row>
    <row r="6" spans="1:20" ht="21" customHeight="1" x14ac:dyDescent="0.45">
      <c r="A6" s="187" t="s">
        <v>55</v>
      </c>
      <c r="B6" s="188">
        <v>411000</v>
      </c>
      <c r="C6" s="189"/>
      <c r="D6" s="189"/>
      <c r="E6" s="189"/>
      <c r="F6" s="187" t="s">
        <v>55</v>
      </c>
      <c r="G6" s="188">
        <v>411000</v>
      </c>
      <c r="H6" s="189"/>
      <c r="I6" s="189"/>
      <c r="J6" s="189"/>
      <c r="K6" s="187" t="s">
        <v>55</v>
      </c>
      <c r="L6" s="188">
        <v>411000</v>
      </c>
      <c r="M6" s="189"/>
      <c r="N6" s="189"/>
      <c r="O6" s="189"/>
      <c r="P6" s="187" t="s">
        <v>55</v>
      </c>
      <c r="Q6" s="188">
        <v>411000</v>
      </c>
      <c r="R6" s="189"/>
      <c r="S6" s="189"/>
      <c r="T6" s="189"/>
    </row>
    <row r="7" spans="1:20" ht="21" customHeight="1" x14ac:dyDescent="0.45">
      <c r="A7" s="190" t="s">
        <v>56</v>
      </c>
      <c r="B7" s="188">
        <v>411001</v>
      </c>
      <c r="C7" s="191">
        <v>80000</v>
      </c>
      <c r="D7" s="191"/>
      <c r="E7" s="189">
        <f>D7</f>
        <v>0</v>
      </c>
      <c r="F7" s="190" t="s">
        <v>56</v>
      </c>
      <c r="G7" s="188">
        <v>411001</v>
      </c>
      <c r="H7" s="191">
        <v>80000</v>
      </c>
      <c r="I7" s="191">
        <v>0</v>
      </c>
      <c r="J7" s="189">
        <f>I7+E7</f>
        <v>0</v>
      </c>
      <c r="K7" s="190" t="s">
        <v>56</v>
      </c>
      <c r="L7" s="188">
        <v>411001</v>
      </c>
      <c r="M7" s="191">
        <v>80000</v>
      </c>
      <c r="N7" s="191">
        <v>0</v>
      </c>
      <c r="O7" s="189">
        <f>N7+J7</f>
        <v>0</v>
      </c>
      <c r="P7" s="190" t="s">
        <v>56</v>
      </c>
      <c r="Q7" s="188">
        <v>411001</v>
      </c>
      <c r="R7" s="191">
        <v>80000</v>
      </c>
      <c r="S7" s="191">
        <v>20130</v>
      </c>
      <c r="T7" s="189">
        <f>S7+O7</f>
        <v>20130</v>
      </c>
    </row>
    <row r="8" spans="1:20" ht="21" customHeight="1" x14ac:dyDescent="0.45">
      <c r="A8" s="190" t="s">
        <v>57</v>
      </c>
      <c r="B8" s="188">
        <v>411002</v>
      </c>
      <c r="C8" s="191">
        <v>55000</v>
      </c>
      <c r="D8" s="191"/>
      <c r="E8" s="189">
        <f t="shared" ref="E8:E9" si="0">D8</f>
        <v>0</v>
      </c>
      <c r="F8" s="190" t="s">
        <v>57</v>
      </c>
      <c r="G8" s="188">
        <v>411002</v>
      </c>
      <c r="H8" s="191">
        <v>55000</v>
      </c>
      <c r="I8" s="191">
        <v>0</v>
      </c>
      <c r="J8" s="189">
        <f t="shared" ref="J8:J9" si="1">I8+E8</f>
        <v>0</v>
      </c>
      <c r="K8" s="190" t="s">
        <v>57</v>
      </c>
      <c r="L8" s="188">
        <v>411002</v>
      </c>
      <c r="M8" s="191">
        <v>55000</v>
      </c>
      <c r="N8" s="191">
        <v>0</v>
      </c>
      <c r="O8" s="189">
        <f t="shared" ref="O8:O9" si="2">N8+J8</f>
        <v>0</v>
      </c>
      <c r="P8" s="190" t="s">
        <v>57</v>
      </c>
      <c r="Q8" s="188">
        <v>411002</v>
      </c>
      <c r="R8" s="191">
        <v>55000</v>
      </c>
      <c r="S8" s="191">
        <v>12732</v>
      </c>
      <c r="T8" s="189">
        <f t="shared" ref="T8:T9" si="3">S8+O8</f>
        <v>12732</v>
      </c>
    </row>
    <row r="9" spans="1:20" ht="21" customHeight="1" x14ac:dyDescent="0.45">
      <c r="A9" s="190" t="s">
        <v>58</v>
      </c>
      <c r="B9" s="188">
        <v>411003</v>
      </c>
      <c r="C9" s="191">
        <v>45000</v>
      </c>
      <c r="D9" s="191"/>
      <c r="E9" s="189">
        <f t="shared" si="0"/>
        <v>0</v>
      </c>
      <c r="F9" s="190" t="s">
        <v>58</v>
      </c>
      <c r="G9" s="188">
        <v>411003</v>
      </c>
      <c r="H9" s="191">
        <v>45000</v>
      </c>
      <c r="I9" s="191">
        <v>0</v>
      </c>
      <c r="J9" s="189">
        <f t="shared" si="1"/>
        <v>0</v>
      </c>
      <c r="K9" s="190" t="s">
        <v>58</v>
      </c>
      <c r="L9" s="188">
        <v>411003</v>
      </c>
      <c r="M9" s="191">
        <v>45000</v>
      </c>
      <c r="N9" s="191">
        <v>0</v>
      </c>
      <c r="O9" s="189">
        <f t="shared" si="2"/>
        <v>0</v>
      </c>
      <c r="P9" s="190" t="s">
        <v>58</v>
      </c>
      <c r="Q9" s="188">
        <v>411003</v>
      </c>
      <c r="R9" s="191">
        <v>45000</v>
      </c>
      <c r="S9" s="191">
        <v>1600</v>
      </c>
      <c r="T9" s="189">
        <f t="shared" si="3"/>
        <v>1600</v>
      </c>
    </row>
    <row r="10" spans="1:20" ht="21" customHeight="1" thickBot="1" x14ac:dyDescent="0.5">
      <c r="A10" s="192" t="s">
        <v>49</v>
      </c>
      <c r="B10" s="193"/>
      <c r="C10" s="194">
        <f>SUM(C7:C9)</f>
        <v>180000</v>
      </c>
      <c r="D10" s="194">
        <f>SUM(D7:D9)</f>
        <v>0</v>
      </c>
      <c r="E10" s="194">
        <f>SUM(E7:E9)</f>
        <v>0</v>
      </c>
      <c r="F10" s="192" t="s">
        <v>49</v>
      </c>
      <c r="G10" s="193"/>
      <c r="H10" s="194">
        <f>SUM(H7:H9)</f>
        <v>180000</v>
      </c>
      <c r="I10" s="194">
        <f>SUM(I7:I9)</f>
        <v>0</v>
      </c>
      <c r="J10" s="194">
        <f>SUM(J7:J9)</f>
        <v>0</v>
      </c>
      <c r="K10" s="192" t="s">
        <v>49</v>
      </c>
      <c r="L10" s="193"/>
      <c r="M10" s="194">
        <f>SUM(M7:M9)</f>
        <v>180000</v>
      </c>
      <c r="N10" s="194">
        <f>SUM(N7:N9)</f>
        <v>0</v>
      </c>
      <c r="O10" s="194">
        <f>SUM(O7:O9)</f>
        <v>0</v>
      </c>
      <c r="P10" s="192" t="s">
        <v>49</v>
      </c>
      <c r="Q10" s="193"/>
      <c r="R10" s="194">
        <f>SUM(R7:R9)</f>
        <v>180000</v>
      </c>
      <c r="S10" s="194">
        <f>SUM(S7:S9)</f>
        <v>34462</v>
      </c>
      <c r="T10" s="194">
        <f>SUM(T7:T9)</f>
        <v>34462</v>
      </c>
    </row>
    <row r="11" spans="1:20" ht="21" customHeight="1" thickTop="1" x14ac:dyDescent="0.45">
      <c r="A11" s="187" t="s">
        <v>59</v>
      </c>
      <c r="B11" s="195">
        <v>412000</v>
      </c>
      <c r="C11" s="196"/>
      <c r="D11" s="196"/>
      <c r="E11" s="189"/>
      <c r="F11" s="187" t="s">
        <v>59</v>
      </c>
      <c r="G11" s="195">
        <v>412000</v>
      </c>
      <c r="H11" s="196"/>
      <c r="I11" s="196"/>
      <c r="J11" s="189"/>
      <c r="K11" s="187" t="s">
        <v>59</v>
      </c>
      <c r="L11" s="195">
        <v>412000</v>
      </c>
      <c r="M11" s="196"/>
      <c r="N11" s="196"/>
      <c r="O11" s="189"/>
      <c r="P11" s="187" t="s">
        <v>59</v>
      </c>
      <c r="Q11" s="195">
        <v>412000</v>
      </c>
      <c r="R11" s="196"/>
      <c r="S11" s="196"/>
      <c r="T11" s="189"/>
    </row>
    <row r="12" spans="1:20" ht="21" customHeight="1" x14ac:dyDescent="0.45">
      <c r="A12" s="190" t="s">
        <v>60</v>
      </c>
      <c r="B12" s="195">
        <v>412108</v>
      </c>
      <c r="C12" s="191">
        <v>5000</v>
      </c>
      <c r="D12" s="191"/>
      <c r="E12" s="189">
        <f>D12</f>
        <v>0</v>
      </c>
      <c r="F12" s="190" t="s">
        <v>60</v>
      </c>
      <c r="G12" s="195">
        <v>412108</v>
      </c>
      <c r="H12" s="191">
        <v>5000</v>
      </c>
      <c r="I12" s="191">
        <v>0</v>
      </c>
      <c r="J12" s="189">
        <f>I12+E12</f>
        <v>0</v>
      </c>
      <c r="K12" s="190" t="s">
        <v>60</v>
      </c>
      <c r="L12" s="195">
        <v>412108</v>
      </c>
      <c r="M12" s="191">
        <v>5000</v>
      </c>
      <c r="N12" s="191">
        <v>0</v>
      </c>
      <c r="O12" s="189">
        <f>N12+J12</f>
        <v>0</v>
      </c>
      <c r="P12" s="190" t="s">
        <v>60</v>
      </c>
      <c r="Q12" s="195">
        <v>412108</v>
      </c>
      <c r="R12" s="191">
        <v>5000</v>
      </c>
      <c r="S12" s="191">
        <v>0</v>
      </c>
      <c r="T12" s="189">
        <f>S12+O12</f>
        <v>0</v>
      </c>
    </row>
    <row r="13" spans="1:20" ht="21" customHeight="1" x14ac:dyDescent="0.45">
      <c r="A13" s="190" t="s">
        <v>61</v>
      </c>
      <c r="B13" s="195">
        <v>412303</v>
      </c>
      <c r="C13" s="191">
        <v>18000</v>
      </c>
      <c r="D13" s="191"/>
      <c r="E13" s="189">
        <f t="shared" ref="E13:E22" si="4">D13</f>
        <v>0</v>
      </c>
      <c r="F13" s="190" t="s">
        <v>61</v>
      </c>
      <c r="G13" s="195">
        <v>412303</v>
      </c>
      <c r="H13" s="191">
        <v>18000</v>
      </c>
      <c r="I13" s="191">
        <v>0</v>
      </c>
      <c r="J13" s="189">
        <f t="shared" ref="J13:J22" si="5">I13+E13</f>
        <v>0</v>
      </c>
      <c r="K13" s="190" t="s">
        <v>61</v>
      </c>
      <c r="L13" s="195">
        <v>412303</v>
      </c>
      <c r="M13" s="191">
        <v>18000</v>
      </c>
      <c r="N13" s="191">
        <v>2000</v>
      </c>
      <c r="O13" s="189">
        <f t="shared" ref="O13:O22" si="6">N13+J13</f>
        <v>2000</v>
      </c>
      <c r="P13" s="190" t="s">
        <v>61</v>
      </c>
      <c r="Q13" s="195">
        <v>412303</v>
      </c>
      <c r="R13" s="191">
        <v>18000</v>
      </c>
      <c r="S13" s="191">
        <v>6600</v>
      </c>
      <c r="T13" s="189">
        <f t="shared" ref="T13:T22" si="7">S13+O13</f>
        <v>8600</v>
      </c>
    </row>
    <row r="14" spans="1:20" ht="21" customHeight="1" x14ac:dyDescent="0.45">
      <c r="A14" s="190" t="s">
        <v>345</v>
      </c>
      <c r="B14" s="195"/>
      <c r="C14" s="191">
        <v>20000</v>
      </c>
      <c r="D14" s="191">
        <v>0</v>
      </c>
      <c r="E14" s="189">
        <f t="shared" si="4"/>
        <v>0</v>
      </c>
      <c r="F14" s="190" t="s">
        <v>345</v>
      </c>
      <c r="G14" s="195"/>
      <c r="H14" s="191">
        <v>20000</v>
      </c>
      <c r="I14" s="191">
        <v>0</v>
      </c>
      <c r="J14" s="189">
        <f t="shared" si="5"/>
        <v>0</v>
      </c>
      <c r="K14" s="190" t="s">
        <v>345</v>
      </c>
      <c r="L14" s="195"/>
      <c r="M14" s="191">
        <v>20000</v>
      </c>
      <c r="N14" s="191">
        <v>0</v>
      </c>
      <c r="O14" s="189">
        <f t="shared" si="6"/>
        <v>0</v>
      </c>
      <c r="P14" s="190" t="s">
        <v>345</v>
      </c>
      <c r="Q14" s="195"/>
      <c r="R14" s="191">
        <v>20000</v>
      </c>
      <c r="S14" s="191">
        <v>0</v>
      </c>
      <c r="T14" s="189">
        <f t="shared" si="7"/>
        <v>0</v>
      </c>
    </row>
    <row r="15" spans="1:20" ht="21" customHeight="1" x14ac:dyDescent="0.45">
      <c r="A15" s="190" t="s">
        <v>344</v>
      </c>
      <c r="B15" s="195">
        <v>412128</v>
      </c>
      <c r="C15" s="191">
        <v>0</v>
      </c>
      <c r="D15" s="191">
        <v>50</v>
      </c>
      <c r="E15" s="189">
        <f t="shared" si="4"/>
        <v>50</v>
      </c>
      <c r="F15" s="190" t="s">
        <v>344</v>
      </c>
      <c r="G15" s="195">
        <v>412128</v>
      </c>
      <c r="H15" s="191">
        <v>0</v>
      </c>
      <c r="I15" s="191">
        <v>0</v>
      </c>
      <c r="J15" s="189">
        <f t="shared" si="5"/>
        <v>50</v>
      </c>
      <c r="K15" s="190" t="s">
        <v>344</v>
      </c>
      <c r="L15" s="195">
        <v>412128</v>
      </c>
      <c r="M15" s="191">
        <v>0</v>
      </c>
      <c r="N15" s="191">
        <v>0</v>
      </c>
      <c r="O15" s="189">
        <f t="shared" si="6"/>
        <v>50</v>
      </c>
      <c r="P15" s="190" t="s">
        <v>344</v>
      </c>
      <c r="Q15" s="195">
        <v>412128</v>
      </c>
      <c r="R15" s="191">
        <v>0</v>
      </c>
      <c r="S15" s="191">
        <v>0</v>
      </c>
      <c r="T15" s="189">
        <f t="shared" si="7"/>
        <v>50</v>
      </c>
    </row>
    <row r="16" spans="1:20" ht="21" customHeight="1" x14ac:dyDescent="0.45">
      <c r="A16" s="190" t="s">
        <v>400</v>
      </c>
      <c r="B16" s="195"/>
      <c r="C16" s="191">
        <v>1000</v>
      </c>
      <c r="D16" s="191"/>
      <c r="E16" s="189">
        <f t="shared" si="4"/>
        <v>0</v>
      </c>
      <c r="F16" s="190" t="s">
        <v>400</v>
      </c>
      <c r="G16" s="195"/>
      <c r="H16" s="191">
        <v>1000</v>
      </c>
      <c r="I16" s="191">
        <v>0</v>
      </c>
      <c r="J16" s="189">
        <f t="shared" si="5"/>
        <v>0</v>
      </c>
      <c r="K16" s="190" t="s">
        <v>400</v>
      </c>
      <c r="L16" s="195"/>
      <c r="M16" s="191">
        <v>1000</v>
      </c>
      <c r="N16" s="191">
        <v>0</v>
      </c>
      <c r="O16" s="189">
        <f t="shared" si="6"/>
        <v>0</v>
      </c>
      <c r="P16" s="190" t="s">
        <v>400</v>
      </c>
      <c r="Q16" s="195"/>
      <c r="R16" s="191">
        <v>1000</v>
      </c>
      <c r="S16" s="191">
        <v>0</v>
      </c>
      <c r="T16" s="189">
        <f t="shared" si="7"/>
        <v>0</v>
      </c>
    </row>
    <row r="17" spans="1:20" ht="21" customHeight="1" x14ac:dyDescent="0.45">
      <c r="A17" s="190" t="s">
        <v>358</v>
      </c>
      <c r="B17" s="195">
        <v>412106</v>
      </c>
      <c r="C17" s="191"/>
      <c r="D17" s="191"/>
      <c r="E17" s="189">
        <f t="shared" si="4"/>
        <v>0</v>
      </c>
      <c r="F17" s="190" t="s">
        <v>358</v>
      </c>
      <c r="G17" s="195">
        <v>412106</v>
      </c>
      <c r="H17" s="191"/>
      <c r="I17" s="191">
        <v>0</v>
      </c>
      <c r="J17" s="189">
        <f t="shared" si="5"/>
        <v>0</v>
      </c>
      <c r="K17" s="190" t="s">
        <v>358</v>
      </c>
      <c r="L17" s="195">
        <v>412106</v>
      </c>
      <c r="M17" s="191"/>
      <c r="N17" s="191">
        <v>0</v>
      </c>
      <c r="O17" s="189">
        <f t="shared" si="6"/>
        <v>0</v>
      </c>
      <c r="P17" s="190" t="s">
        <v>358</v>
      </c>
      <c r="Q17" s="195">
        <v>412106</v>
      </c>
      <c r="R17" s="191"/>
      <c r="S17" s="191">
        <v>0</v>
      </c>
      <c r="T17" s="189">
        <f t="shared" si="7"/>
        <v>0</v>
      </c>
    </row>
    <row r="18" spans="1:20" ht="21" customHeight="1" x14ac:dyDescent="0.45">
      <c r="A18" s="190" t="s">
        <v>403</v>
      </c>
      <c r="B18" s="195"/>
      <c r="C18" s="191"/>
      <c r="D18" s="191"/>
      <c r="E18" s="189">
        <f t="shared" si="4"/>
        <v>0</v>
      </c>
      <c r="F18" s="190" t="s">
        <v>403</v>
      </c>
      <c r="G18" s="195"/>
      <c r="H18" s="191"/>
      <c r="I18" s="191">
        <v>0</v>
      </c>
      <c r="J18" s="189">
        <f t="shared" si="5"/>
        <v>0</v>
      </c>
      <c r="K18" s="190" t="s">
        <v>403</v>
      </c>
      <c r="L18" s="195"/>
      <c r="M18" s="191"/>
      <c r="N18" s="191">
        <v>920</v>
      </c>
      <c r="O18" s="189">
        <f t="shared" si="6"/>
        <v>920</v>
      </c>
      <c r="P18" s="190" t="s">
        <v>403</v>
      </c>
      <c r="Q18" s="195"/>
      <c r="R18" s="191"/>
      <c r="S18" s="191">
        <v>0</v>
      </c>
      <c r="T18" s="189">
        <f t="shared" si="7"/>
        <v>920</v>
      </c>
    </row>
    <row r="19" spans="1:20" ht="21" customHeight="1" x14ac:dyDescent="0.45">
      <c r="A19" s="190" t="s">
        <v>377</v>
      </c>
      <c r="B19" s="195"/>
      <c r="C19" s="191"/>
      <c r="D19" s="191"/>
      <c r="E19" s="189">
        <f t="shared" si="4"/>
        <v>0</v>
      </c>
      <c r="F19" s="190" t="s">
        <v>377</v>
      </c>
      <c r="G19" s="195"/>
      <c r="H19" s="191"/>
      <c r="I19" s="191">
        <v>0</v>
      </c>
      <c r="J19" s="189">
        <f t="shared" si="5"/>
        <v>0</v>
      </c>
      <c r="K19" s="190" t="s">
        <v>377</v>
      </c>
      <c r="L19" s="195"/>
      <c r="M19" s="191"/>
      <c r="N19" s="191">
        <v>0</v>
      </c>
      <c r="O19" s="189">
        <f t="shared" si="6"/>
        <v>0</v>
      </c>
      <c r="P19" s="190" t="s">
        <v>377</v>
      </c>
      <c r="Q19" s="195"/>
      <c r="R19" s="191"/>
      <c r="S19" s="191">
        <v>800</v>
      </c>
      <c r="T19" s="189">
        <f t="shared" si="7"/>
        <v>800</v>
      </c>
    </row>
    <row r="20" spans="1:20" ht="21" customHeight="1" x14ac:dyDescent="0.45">
      <c r="A20" s="190" t="s">
        <v>383</v>
      </c>
      <c r="B20" s="195"/>
      <c r="C20" s="191"/>
      <c r="D20" s="191"/>
      <c r="E20" s="189">
        <f t="shared" si="4"/>
        <v>0</v>
      </c>
      <c r="F20" s="190" t="s">
        <v>383</v>
      </c>
      <c r="G20" s="195"/>
      <c r="H20" s="191"/>
      <c r="I20" s="191">
        <v>0</v>
      </c>
      <c r="J20" s="189">
        <f t="shared" si="5"/>
        <v>0</v>
      </c>
      <c r="K20" s="190" t="s">
        <v>383</v>
      </c>
      <c r="L20" s="195"/>
      <c r="M20" s="191"/>
      <c r="N20" s="191">
        <v>0</v>
      </c>
      <c r="O20" s="189">
        <f t="shared" si="6"/>
        <v>0</v>
      </c>
      <c r="P20" s="190" t="s">
        <v>383</v>
      </c>
      <c r="Q20" s="195"/>
      <c r="R20" s="191"/>
      <c r="S20" s="191">
        <v>0</v>
      </c>
      <c r="T20" s="189">
        <f t="shared" si="7"/>
        <v>0</v>
      </c>
    </row>
    <row r="21" spans="1:20" ht="21" customHeight="1" x14ac:dyDescent="0.45">
      <c r="A21" s="190" t="s">
        <v>384</v>
      </c>
      <c r="B21" s="195"/>
      <c r="C21" s="191">
        <v>10000</v>
      </c>
      <c r="D21" s="191">
        <v>0</v>
      </c>
      <c r="E21" s="189">
        <f t="shared" si="4"/>
        <v>0</v>
      </c>
      <c r="F21" s="190" t="s">
        <v>384</v>
      </c>
      <c r="G21" s="195"/>
      <c r="H21" s="191">
        <v>10000</v>
      </c>
      <c r="I21" s="191">
        <v>0</v>
      </c>
      <c r="J21" s="189">
        <f t="shared" si="5"/>
        <v>0</v>
      </c>
      <c r="K21" s="190" t="s">
        <v>384</v>
      </c>
      <c r="L21" s="195"/>
      <c r="M21" s="191">
        <v>10000</v>
      </c>
      <c r="N21" s="191">
        <v>0</v>
      </c>
      <c r="O21" s="189">
        <f t="shared" si="6"/>
        <v>0</v>
      </c>
      <c r="P21" s="190" t="s">
        <v>384</v>
      </c>
      <c r="Q21" s="195"/>
      <c r="R21" s="191">
        <v>10000</v>
      </c>
      <c r="S21" s="191">
        <v>0</v>
      </c>
      <c r="T21" s="189">
        <f t="shared" si="7"/>
        <v>0</v>
      </c>
    </row>
    <row r="22" spans="1:20" ht="21" customHeight="1" x14ac:dyDescent="0.45">
      <c r="A22" s="190" t="s">
        <v>385</v>
      </c>
      <c r="B22" s="195">
        <v>412199</v>
      </c>
      <c r="C22" s="191"/>
      <c r="D22" s="191">
        <v>0</v>
      </c>
      <c r="E22" s="189">
        <f t="shared" si="4"/>
        <v>0</v>
      </c>
      <c r="F22" s="190" t="s">
        <v>385</v>
      </c>
      <c r="G22" s="195">
        <v>412199</v>
      </c>
      <c r="H22" s="191"/>
      <c r="I22" s="191">
        <v>0</v>
      </c>
      <c r="J22" s="189">
        <f t="shared" si="5"/>
        <v>0</v>
      </c>
      <c r="K22" s="190" t="s">
        <v>385</v>
      </c>
      <c r="L22" s="195">
        <v>412199</v>
      </c>
      <c r="M22" s="191"/>
      <c r="N22" s="191">
        <v>0</v>
      </c>
      <c r="O22" s="189">
        <f t="shared" si="6"/>
        <v>0</v>
      </c>
      <c r="P22" s="190" t="s">
        <v>385</v>
      </c>
      <c r="Q22" s="195">
        <v>412199</v>
      </c>
      <c r="R22" s="191"/>
      <c r="S22" s="191">
        <v>0</v>
      </c>
      <c r="T22" s="189">
        <f t="shared" si="7"/>
        <v>0</v>
      </c>
    </row>
    <row r="23" spans="1:20" ht="21" customHeight="1" thickBot="1" x14ac:dyDescent="0.5">
      <c r="A23" s="192" t="s">
        <v>49</v>
      </c>
      <c r="B23" s="193"/>
      <c r="C23" s="194">
        <f>SUM(C12:C22)</f>
        <v>54000</v>
      </c>
      <c r="D23" s="194">
        <f>SUM(D12:D22)</f>
        <v>50</v>
      </c>
      <c r="E23" s="194">
        <f>SUM(E12:E22)</f>
        <v>50</v>
      </c>
      <c r="F23" s="192" t="s">
        <v>49</v>
      </c>
      <c r="G23" s="193"/>
      <c r="H23" s="194">
        <f>SUM(H12:H22)</f>
        <v>54000</v>
      </c>
      <c r="I23" s="194">
        <f>SUM(I12:I22)</f>
        <v>0</v>
      </c>
      <c r="J23" s="194">
        <f>SUM(J12:J22)</f>
        <v>50</v>
      </c>
      <c r="K23" s="192" t="s">
        <v>49</v>
      </c>
      <c r="L23" s="193"/>
      <c r="M23" s="194">
        <f>SUM(M12:M22)</f>
        <v>54000</v>
      </c>
      <c r="N23" s="194">
        <f>SUM(N12:N22)</f>
        <v>2920</v>
      </c>
      <c r="O23" s="194">
        <f>SUM(O12:O22)</f>
        <v>2970</v>
      </c>
      <c r="P23" s="192" t="s">
        <v>49</v>
      </c>
      <c r="Q23" s="193"/>
      <c r="R23" s="194">
        <f>SUM(R12:R22)</f>
        <v>54000</v>
      </c>
      <c r="S23" s="194">
        <f>SUM(S12:S22)</f>
        <v>7400</v>
      </c>
      <c r="T23" s="194">
        <f>SUM(T12:T22)</f>
        <v>10370</v>
      </c>
    </row>
    <row r="24" spans="1:20" ht="21" customHeight="1" thickTop="1" x14ac:dyDescent="0.45">
      <c r="A24" s="187" t="s">
        <v>62</v>
      </c>
      <c r="B24" s="195">
        <v>413000</v>
      </c>
      <c r="C24" s="190"/>
      <c r="D24" s="190"/>
      <c r="E24" s="189"/>
      <c r="F24" s="187" t="s">
        <v>62</v>
      </c>
      <c r="G24" s="195">
        <v>413000</v>
      </c>
      <c r="H24" s="190"/>
      <c r="I24" s="190"/>
      <c r="J24" s="189"/>
      <c r="K24" s="187" t="s">
        <v>62</v>
      </c>
      <c r="L24" s="195">
        <v>413000</v>
      </c>
      <c r="M24" s="190"/>
      <c r="N24" s="190"/>
      <c r="O24" s="189"/>
      <c r="P24" s="187" t="s">
        <v>62</v>
      </c>
      <c r="Q24" s="195">
        <v>413000</v>
      </c>
      <c r="R24" s="190"/>
      <c r="S24" s="190"/>
      <c r="T24" s="189"/>
    </row>
    <row r="25" spans="1:20" ht="21" customHeight="1" x14ac:dyDescent="0.45">
      <c r="A25" s="197" t="s">
        <v>63</v>
      </c>
      <c r="B25" s="198">
        <v>413003</v>
      </c>
      <c r="C25" s="199">
        <v>10000</v>
      </c>
      <c r="D25" s="199">
        <v>4442.8100000000004</v>
      </c>
      <c r="E25" s="200">
        <f>D25</f>
        <v>4442.8100000000004</v>
      </c>
      <c r="F25" s="197" t="s">
        <v>63</v>
      </c>
      <c r="G25" s="198">
        <v>413003</v>
      </c>
      <c r="H25" s="199">
        <v>10000</v>
      </c>
      <c r="I25" s="199">
        <v>26867.33</v>
      </c>
      <c r="J25" s="200">
        <f>I25+E25</f>
        <v>31310.140000000003</v>
      </c>
      <c r="K25" s="197" t="s">
        <v>63</v>
      </c>
      <c r="L25" s="198">
        <v>413003</v>
      </c>
      <c r="M25" s="199">
        <v>10000</v>
      </c>
      <c r="N25" s="199">
        <v>0</v>
      </c>
      <c r="O25" s="200">
        <f>N25+J25</f>
        <v>31310.140000000003</v>
      </c>
      <c r="P25" s="197" t="s">
        <v>63</v>
      </c>
      <c r="Q25" s="198">
        <v>413003</v>
      </c>
      <c r="R25" s="199">
        <v>10000</v>
      </c>
      <c r="S25" s="199">
        <v>2318.58</v>
      </c>
      <c r="T25" s="200">
        <f>S25+O25</f>
        <v>33628.720000000001</v>
      </c>
    </row>
    <row r="26" spans="1:20" ht="21" customHeight="1" thickBot="1" x14ac:dyDescent="0.5">
      <c r="A26" s="201" t="s">
        <v>49</v>
      </c>
      <c r="B26" s="202"/>
      <c r="C26" s="194">
        <f>SUM(C25)</f>
        <v>10000</v>
      </c>
      <c r="D26" s="194">
        <f>SUM(D25)</f>
        <v>4442.8100000000004</v>
      </c>
      <c r="E26" s="194">
        <f>SUM(E25)</f>
        <v>4442.8100000000004</v>
      </c>
      <c r="F26" s="201" t="s">
        <v>49</v>
      </c>
      <c r="G26" s="202"/>
      <c r="H26" s="194">
        <f>SUM(H25)</f>
        <v>10000</v>
      </c>
      <c r="I26" s="194">
        <f>SUM(I25)</f>
        <v>26867.33</v>
      </c>
      <c r="J26" s="194">
        <f>SUM(J25)</f>
        <v>31310.140000000003</v>
      </c>
      <c r="K26" s="201" t="s">
        <v>49</v>
      </c>
      <c r="L26" s="202"/>
      <c r="M26" s="194">
        <f>SUM(M25)</f>
        <v>10000</v>
      </c>
      <c r="N26" s="194">
        <f>SUM(N25)</f>
        <v>0</v>
      </c>
      <c r="O26" s="194">
        <f>SUM(O25)</f>
        <v>31310.140000000003</v>
      </c>
      <c r="P26" s="201" t="s">
        <v>49</v>
      </c>
      <c r="Q26" s="202"/>
      <c r="R26" s="194">
        <f>SUM(R25)</f>
        <v>10000</v>
      </c>
      <c r="S26" s="194">
        <f>SUM(S25)</f>
        <v>2318.58</v>
      </c>
      <c r="T26" s="194">
        <f>SUM(T25)</f>
        <v>33628.720000000001</v>
      </c>
    </row>
    <row r="27" spans="1:20" ht="21" customHeight="1" thickTop="1" x14ac:dyDescent="0.45">
      <c r="A27" s="187" t="s">
        <v>64</v>
      </c>
      <c r="B27" s="195">
        <v>414000</v>
      </c>
      <c r="C27" s="190"/>
      <c r="D27" s="190"/>
      <c r="E27" s="189"/>
      <c r="F27" s="187" t="s">
        <v>64</v>
      </c>
      <c r="G27" s="195">
        <v>414000</v>
      </c>
      <c r="H27" s="190"/>
      <c r="I27" s="190"/>
      <c r="J27" s="189"/>
      <c r="K27" s="187" t="s">
        <v>64</v>
      </c>
      <c r="L27" s="195">
        <v>414000</v>
      </c>
      <c r="M27" s="190"/>
      <c r="N27" s="190"/>
      <c r="O27" s="189"/>
      <c r="P27" s="187" t="s">
        <v>64</v>
      </c>
      <c r="Q27" s="195">
        <v>414000</v>
      </c>
      <c r="R27" s="190"/>
      <c r="S27" s="190"/>
      <c r="T27" s="189"/>
    </row>
    <row r="28" spans="1:20" ht="21" customHeight="1" x14ac:dyDescent="0.45">
      <c r="A28" s="197" t="s">
        <v>65</v>
      </c>
      <c r="B28" s="198">
        <v>414006</v>
      </c>
      <c r="C28" s="199"/>
      <c r="D28" s="199"/>
      <c r="E28" s="200">
        <f>D28</f>
        <v>0</v>
      </c>
      <c r="F28" s="197" t="s">
        <v>65</v>
      </c>
      <c r="G28" s="198">
        <v>414006</v>
      </c>
      <c r="H28" s="199"/>
      <c r="I28" s="199"/>
      <c r="J28" s="200">
        <f>E28+I28</f>
        <v>0</v>
      </c>
      <c r="K28" s="197" t="s">
        <v>65</v>
      </c>
      <c r="L28" s="198">
        <v>414006</v>
      </c>
      <c r="M28" s="199"/>
      <c r="N28" s="199"/>
      <c r="O28" s="200">
        <f>J28+N28</f>
        <v>0</v>
      </c>
      <c r="P28" s="197" t="s">
        <v>65</v>
      </c>
      <c r="Q28" s="198">
        <v>414006</v>
      </c>
      <c r="R28" s="199"/>
      <c r="S28" s="199"/>
      <c r="T28" s="200">
        <f>O28+S28</f>
        <v>0</v>
      </c>
    </row>
    <row r="29" spans="1:20" ht="21" customHeight="1" thickBot="1" x14ac:dyDescent="0.5">
      <c r="A29" s="192" t="s">
        <v>49</v>
      </c>
      <c r="B29" s="203"/>
      <c r="C29" s="194">
        <f>SUM(C28)</f>
        <v>0</v>
      </c>
      <c r="D29" s="194">
        <f>SUM(D28)</f>
        <v>0</v>
      </c>
      <c r="E29" s="194">
        <f>SUM(E28)</f>
        <v>0</v>
      </c>
      <c r="F29" s="192" t="s">
        <v>49</v>
      </c>
      <c r="G29" s="203"/>
      <c r="H29" s="194">
        <f>SUM(H28)</f>
        <v>0</v>
      </c>
      <c r="I29" s="194">
        <f>SUM(I28)</f>
        <v>0</v>
      </c>
      <c r="J29" s="194">
        <f>SUM(J28)</f>
        <v>0</v>
      </c>
      <c r="K29" s="192" t="s">
        <v>49</v>
      </c>
      <c r="L29" s="203"/>
      <c r="M29" s="194">
        <f>SUM(M28)</f>
        <v>0</v>
      </c>
      <c r="N29" s="194">
        <f>SUM(N28)</f>
        <v>0</v>
      </c>
      <c r="O29" s="194">
        <f>SUM(O28)</f>
        <v>0</v>
      </c>
      <c r="P29" s="192" t="s">
        <v>49</v>
      </c>
      <c r="Q29" s="203"/>
      <c r="R29" s="194">
        <f>SUM(R28)</f>
        <v>0</v>
      </c>
      <c r="S29" s="194">
        <f>SUM(S28)</f>
        <v>0</v>
      </c>
      <c r="T29" s="194">
        <f>SUM(T28)</f>
        <v>0</v>
      </c>
    </row>
    <row r="30" spans="1:20" ht="21" customHeight="1" thickTop="1" x14ac:dyDescent="0.45">
      <c r="A30" s="187" t="s">
        <v>66</v>
      </c>
      <c r="B30" s="195">
        <v>415000</v>
      </c>
      <c r="C30" s="190"/>
      <c r="D30" s="190"/>
      <c r="E30" s="189"/>
      <c r="F30" s="187" t="s">
        <v>66</v>
      </c>
      <c r="G30" s="195">
        <v>415000</v>
      </c>
      <c r="H30" s="190"/>
      <c r="I30" s="190"/>
      <c r="J30" s="189"/>
      <c r="K30" s="187" t="s">
        <v>66</v>
      </c>
      <c r="L30" s="195">
        <v>415000</v>
      </c>
      <c r="M30" s="190"/>
      <c r="N30" s="190"/>
      <c r="O30" s="189"/>
      <c r="P30" s="187" t="s">
        <v>66</v>
      </c>
      <c r="Q30" s="195">
        <v>415000</v>
      </c>
      <c r="R30" s="190"/>
      <c r="S30" s="190"/>
      <c r="T30" s="189"/>
    </row>
    <row r="31" spans="1:20" ht="21" customHeight="1" x14ac:dyDescent="0.45">
      <c r="A31" s="190" t="s">
        <v>67</v>
      </c>
      <c r="B31" s="195">
        <v>415007</v>
      </c>
      <c r="C31" s="191">
        <v>0</v>
      </c>
      <c r="D31" s="191"/>
      <c r="E31" s="189">
        <f>D31</f>
        <v>0</v>
      </c>
      <c r="F31" s="190" t="s">
        <v>67</v>
      </c>
      <c r="G31" s="195">
        <v>415007</v>
      </c>
      <c r="H31" s="191">
        <v>0</v>
      </c>
      <c r="I31" s="191">
        <v>3250</v>
      </c>
      <c r="J31" s="189">
        <f>I31+E31</f>
        <v>3250</v>
      </c>
      <c r="K31" s="190" t="s">
        <v>67</v>
      </c>
      <c r="L31" s="195">
        <v>415007</v>
      </c>
      <c r="M31" s="191">
        <v>0</v>
      </c>
      <c r="N31" s="191">
        <v>0</v>
      </c>
      <c r="O31" s="189">
        <f>N31+J31</f>
        <v>3250</v>
      </c>
      <c r="P31" s="190" t="s">
        <v>67</v>
      </c>
      <c r="Q31" s="195">
        <v>415007</v>
      </c>
      <c r="R31" s="191">
        <v>0</v>
      </c>
      <c r="S31" s="191">
        <v>3950</v>
      </c>
      <c r="T31" s="189">
        <f>S31+O31</f>
        <v>7200</v>
      </c>
    </row>
    <row r="32" spans="1:20" ht="21" customHeight="1" x14ac:dyDescent="0.45">
      <c r="A32" s="190" t="s">
        <v>68</v>
      </c>
      <c r="B32" s="195">
        <v>415004</v>
      </c>
      <c r="C32" s="191">
        <v>0</v>
      </c>
      <c r="D32" s="191"/>
      <c r="E32" s="189">
        <f>D32</f>
        <v>0</v>
      </c>
      <c r="F32" s="190" t="s">
        <v>68</v>
      </c>
      <c r="G32" s="195">
        <v>415004</v>
      </c>
      <c r="H32" s="191">
        <v>0</v>
      </c>
      <c r="I32" s="191">
        <v>0</v>
      </c>
      <c r="J32" s="189">
        <f t="shared" ref="J32:J33" si="8">I32+E32</f>
        <v>0</v>
      </c>
      <c r="K32" s="190" t="s">
        <v>68</v>
      </c>
      <c r="L32" s="195">
        <v>415004</v>
      </c>
      <c r="M32" s="191">
        <v>0</v>
      </c>
      <c r="N32" s="191">
        <v>0</v>
      </c>
      <c r="O32" s="189">
        <f t="shared" ref="O32:O33" si="9">N32+J32</f>
        <v>0</v>
      </c>
      <c r="P32" s="190" t="s">
        <v>68</v>
      </c>
      <c r="Q32" s="195">
        <v>415004</v>
      </c>
      <c r="R32" s="191">
        <v>0</v>
      </c>
      <c r="S32" s="191">
        <v>0</v>
      </c>
      <c r="T32" s="189">
        <f t="shared" ref="T32:T33" si="10">S32+O32</f>
        <v>0</v>
      </c>
    </row>
    <row r="33" spans="1:20" ht="21" customHeight="1" x14ac:dyDescent="0.45">
      <c r="A33" s="197" t="s">
        <v>69</v>
      </c>
      <c r="B33" s="198">
        <v>415999</v>
      </c>
      <c r="C33" s="199">
        <v>24000</v>
      </c>
      <c r="D33" s="191">
        <v>4910</v>
      </c>
      <c r="E33" s="189">
        <f>D33</f>
        <v>4910</v>
      </c>
      <c r="F33" s="197" t="s">
        <v>69</v>
      </c>
      <c r="G33" s="198">
        <v>415999</v>
      </c>
      <c r="H33" s="199">
        <v>24000</v>
      </c>
      <c r="I33" s="191">
        <v>200</v>
      </c>
      <c r="J33" s="189">
        <f t="shared" si="8"/>
        <v>5110</v>
      </c>
      <c r="K33" s="197" t="s">
        <v>69</v>
      </c>
      <c r="L33" s="198">
        <v>415999</v>
      </c>
      <c r="M33" s="199">
        <v>24000</v>
      </c>
      <c r="N33" s="191">
        <v>0</v>
      </c>
      <c r="O33" s="189">
        <f t="shared" si="9"/>
        <v>5110</v>
      </c>
      <c r="P33" s="197" t="s">
        <v>69</v>
      </c>
      <c r="Q33" s="198">
        <v>415999</v>
      </c>
      <c r="R33" s="199">
        <v>24000</v>
      </c>
      <c r="S33" s="191">
        <v>600</v>
      </c>
      <c r="T33" s="189">
        <f t="shared" si="10"/>
        <v>5710</v>
      </c>
    </row>
    <row r="34" spans="1:20" ht="21" customHeight="1" thickBot="1" x14ac:dyDescent="0.5">
      <c r="A34" s="201" t="s">
        <v>49</v>
      </c>
      <c r="B34" s="204"/>
      <c r="C34" s="205">
        <f>SUM(C31:C33)</f>
        <v>24000</v>
      </c>
      <c r="D34" s="194">
        <f>SUM(D31:D33)</f>
        <v>4910</v>
      </c>
      <c r="E34" s="194">
        <f>SUM(E31:E33)</f>
        <v>4910</v>
      </c>
      <c r="F34" s="201" t="s">
        <v>49</v>
      </c>
      <c r="G34" s="204"/>
      <c r="H34" s="205">
        <f>SUM(H31:H33)</f>
        <v>24000</v>
      </c>
      <c r="I34" s="194">
        <f>SUM(I31:I33)</f>
        <v>3450</v>
      </c>
      <c r="J34" s="194">
        <f>SUM(J31:J33)</f>
        <v>8360</v>
      </c>
      <c r="K34" s="201" t="s">
        <v>49</v>
      </c>
      <c r="L34" s="204"/>
      <c r="M34" s="205">
        <f>SUM(M31:M33)</f>
        <v>24000</v>
      </c>
      <c r="N34" s="194">
        <f>SUM(N31:N33)</f>
        <v>0</v>
      </c>
      <c r="O34" s="194">
        <f>SUM(O31:O33)</f>
        <v>8360</v>
      </c>
      <c r="P34" s="201" t="s">
        <v>49</v>
      </c>
      <c r="Q34" s="204"/>
      <c r="R34" s="205">
        <f>SUM(R31:R33)</f>
        <v>24000</v>
      </c>
      <c r="S34" s="194">
        <f>SUM(S31:S33)</f>
        <v>4550</v>
      </c>
      <c r="T34" s="194">
        <f>SUM(T31:T33)</f>
        <v>12910</v>
      </c>
    </row>
    <row r="35" spans="1:20" ht="21" customHeight="1" thickTop="1" thickBot="1" x14ac:dyDescent="0.5">
      <c r="A35" s="211" t="s">
        <v>70</v>
      </c>
      <c r="B35" s="202"/>
      <c r="C35" s="194">
        <f>C34+C29+C26+C23+C10</f>
        <v>268000</v>
      </c>
      <c r="D35" s="194">
        <f>D34+D29+D26+D23+D10</f>
        <v>9402.8100000000013</v>
      </c>
      <c r="E35" s="194">
        <f>E34+E29+E26+E23+E10</f>
        <v>9402.8100000000013</v>
      </c>
      <c r="F35" s="211" t="s">
        <v>70</v>
      </c>
      <c r="G35" s="202"/>
      <c r="H35" s="194">
        <f>H34+H29+H26+H23+H10</f>
        <v>268000</v>
      </c>
      <c r="I35" s="194">
        <f>I34+I29+I26+I23+I10</f>
        <v>30317.33</v>
      </c>
      <c r="J35" s="194">
        <f>J34+J29+J26+J23+J10</f>
        <v>39720.14</v>
      </c>
      <c r="K35" s="211" t="s">
        <v>70</v>
      </c>
      <c r="L35" s="202"/>
      <c r="M35" s="194">
        <f>M34+M29+M26+M23+M10</f>
        <v>268000</v>
      </c>
      <c r="N35" s="194">
        <f>N34+N29+N26+N23+N10</f>
        <v>2920</v>
      </c>
      <c r="O35" s="194">
        <f>O34+O29+O26+O23+O10</f>
        <v>42640.14</v>
      </c>
      <c r="P35" s="211" t="s">
        <v>70</v>
      </c>
      <c r="Q35" s="202"/>
      <c r="R35" s="194">
        <f>R34+R29+R26+R23+R10</f>
        <v>268000</v>
      </c>
      <c r="S35" s="194">
        <f>S34+S29+S26+S23+S10</f>
        <v>48730.58</v>
      </c>
      <c r="T35" s="194">
        <f>T34+T29+T26+T23+T10</f>
        <v>91370.72</v>
      </c>
    </row>
    <row r="36" spans="1:20" ht="21" customHeight="1" thickTop="1" x14ac:dyDescent="0.45">
      <c r="A36" s="490" t="s">
        <v>71</v>
      </c>
      <c r="B36" s="491">
        <v>420000</v>
      </c>
      <c r="C36" s="492"/>
      <c r="D36" s="492"/>
      <c r="E36" s="493"/>
      <c r="F36" s="490" t="s">
        <v>71</v>
      </c>
      <c r="G36" s="491">
        <v>420000</v>
      </c>
      <c r="H36" s="492"/>
      <c r="I36" s="492"/>
      <c r="J36" s="493"/>
      <c r="K36" s="490" t="s">
        <v>71</v>
      </c>
      <c r="L36" s="491">
        <v>420000</v>
      </c>
      <c r="M36" s="492"/>
      <c r="N36" s="492"/>
      <c r="O36" s="493"/>
      <c r="P36" s="490" t="s">
        <v>71</v>
      </c>
      <c r="Q36" s="491">
        <v>420000</v>
      </c>
      <c r="R36" s="492"/>
      <c r="S36" s="492"/>
      <c r="T36" s="493"/>
    </row>
    <row r="37" spans="1:20" ht="21" customHeight="1" x14ac:dyDescent="0.45">
      <c r="A37" s="190" t="s">
        <v>346</v>
      </c>
      <c r="B37" s="207">
        <v>421004</v>
      </c>
      <c r="C37" s="191">
        <v>1800000</v>
      </c>
      <c r="D37" s="208">
        <v>110619.58</v>
      </c>
      <c r="E37" s="189">
        <f>D37</f>
        <v>110619.58</v>
      </c>
      <c r="F37" s="190" t="s">
        <v>346</v>
      </c>
      <c r="G37" s="207">
        <v>421004</v>
      </c>
      <c r="H37" s="191">
        <v>1800000</v>
      </c>
      <c r="I37" s="208">
        <v>159213.88</v>
      </c>
      <c r="J37" s="189">
        <f>I37+E37</f>
        <v>269833.46000000002</v>
      </c>
      <c r="K37" s="190" t="s">
        <v>346</v>
      </c>
      <c r="L37" s="207">
        <v>421004</v>
      </c>
      <c r="M37" s="191">
        <v>1800000</v>
      </c>
      <c r="N37" s="208">
        <v>0</v>
      </c>
      <c r="O37" s="189">
        <f>N37+J37</f>
        <v>269833.46000000002</v>
      </c>
      <c r="P37" s="190" t="s">
        <v>346</v>
      </c>
      <c r="Q37" s="207">
        <v>421004</v>
      </c>
      <c r="R37" s="191">
        <v>1800000</v>
      </c>
      <c r="S37" s="208">
        <v>180492.25</v>
      </c>
      <c r="T37" s="189">
        <f>S37+O37</f>
        <v>450325.71</v>
      </c>
    </row>
    <row r="38" spans="1:20" ht="21" customHeight="1" x14ac:dyDescent="0.45">
      <c r="A38" s="190" t="s">
        <v>347</v>
      </c>
      <c r="B38" s="207">
        <v>421002</v>
      </c>
      <c r="C38" s="208">
        <v>8000000</v>
      </c>
      <c r="D38" s="208">
        <v>728541.48</v>
      </c>
      <c r="E38" s="189">
        <f t="shared" ref="E38:E49" si="11">D38</f>
        <v>728541.48</v>
      </c>
      <c r="F38" s="190" t="s">
        <v>347</v>
      </c>
      <c r="G38" s="207">
        <v>421002</v>
      </c>
      <c r="H38" s="208">
        <v>8000000</v>
      </c>
      <c r="I38" s="208">
        <v>785014.79</v>
      </c>
      <c r="J38" s="189">
        <f t="shared" ref="J38:J42" si="12">I38+E38</f>
        <v>1513556.27</v>
      </c>
      <c r="K38" s="190" t="s">
        <v>347</v>
      </c>
      <c r="L38" s="207">
        <v>421002</v>
      </c>
      <c r="M38" s="208">
        <v>8000000</v>
      </c>
      <c r="N38" s="208">
        <v>762028.66</v>
      </c>
      <c r="O38" s="189">
        <f t="shared" ref="O38:O42" si="13">N38+J38</f>
        <v>2275584.9300000002</v>
      </c>
      <c r="P38" s="190" t="s">
        <v>347</v>
      </c>
      <c r="Q38" s="207">
        <v>421002</v>
      </c>
      <c r="R38" s="208">
        <v>8000000</v>
      </c>
      <c r="S38" s="208">
        <v>552398.09</v>
      </c>
      <c r="T38" s="189">
        <f t="shared" ref="T38:T42" si="14">S38+O38</f>
        <v>2827983.02</v>
      </c>
    </row>
    <row r="39" spans="1:20" ht="21" customHeight="1" x14ac:dyDescent="0.45">
      <c r="A39" s="190" t="s">
        <v>72</v>
      </c>
      <c r="B39" s="195">
        <v>421005</v>
      </c>
      <c r="C39" s="208">
        <v>70000</v>
      </c>
      <c r="D39" s="208"/>
      <c r="E39" s="189">
        <f t="shared" si="11"/>
        <v>0</v>
      </c>
      <c r="F39" s="190" t="s">
        <v>72</v>
      </c>
      <c r="G39" s="195">
        <v>421005</v>
      </c>
      <c r="H39" s="208">
        <v>70000</v>
      </c>
      <c r="I39" s="208">
        <v>0</v>
      </c>
      <c r="J39" s="189">
        <f t="shared" si="12"/>
        <v>0</v>
      </c>
      <c r="K39" s="190" t="s">
        <v>72</v>
      </c>
      <c r="L39" s="195">
        <v>421005</v>
      </c>
      <c r="M39" s="208">
        <v>70000</v>
      </c>
      <c r="N39" s="208">
        <v>0</v>
      </c>
      <c r="O39" s="189">
        <f t="shared" si="13"/>
        <v>0</v>
      </c>
      <c r="P39" s="190" t="s">
        <v>72</v>
      </c>
      <c r="Q39" s="195">
        <v>421005</v>
      </c>
      <c r="R39" s="208">
        <v>70000</v>
      </c>
      <c r="S39" s="208">
        <v>5617.41</v>
      </c>
      <c r="T39" s="189">
        <f t="shared" si="14"/>
        <v>5617.41</v>
      </c>
    </row>
    <row r="40" spans="1:20" ht="21" customHeight="1" x14ac:dyDescent="0.45">
      <c r="A40" s="190" t="s">
        <v>73</v>
      </c>
      <c r="B40" s="195">
        <v>421006</v>
      </c>
      <c r="C40" s="208">
        <v>0</v>
      </c>
      <c r="D40" s="208"/>
      <c r="E40" s="189">
        <f t="shared" si="11"/>
        <v>0</v>
      </c>
      <c r="F40" s="190" t="s">
        <v>73</v>
      </c>
      <c r="G40" s="195">
        <v>421006</v>
      </c>
      <c r="H40" s="208">
        <v>0</v>
      </c>
      <c r="I40" s="208">
        <v>0</v>
      </c>
      <c r="J40" s="189">
        <f t="shared" si="12"/>
        <v>0</v>
      </c>
      <c r="K40" s="190" t="s">
        <v>73</v>
      </c>
      <c r="L40" s="195">
        <v>421006</v>
      </c>
      <c r="M40" s="208">
        <v>0</v>
      </c>
      <c r="N40" s="208">
        <v>0</v>
      </c>
      <c r="O40" s="189">
        <f t="shared" si="13"/>
        <v>0</v>
      </c>
      <c r="P40" s="190" t="s">
        <v>73</v>
      </c>
      <c r="Q40" s="195">
        <v>421006</v>
      </c>
      <c r="R40" s="208">
        <v>0</v>
      </c>
      <c r="S40" s="208">
        <v>0</v>
      </c>
      <c r="T40" s="189">
        <f t="shared" si="14"/>
        <v>0</v>
      </c>
    </row>
    <row r="41" spans="1:20" ht="21" customHeight="1" x14ac:dyDescent="0.45">
      <c r="A41" s="190" t="s">
        <v>74</v>
      </c>
      <c r="B41" s="195">
        <v>421007</v>
      </c>
      <c r="C41" s="208">
        <v>3500000</v>
      </c>
      <c r="D41" s="208">
        <v>340662.99</v>
      </c>
      <c r="E41" s="189">
        <f t="shared" si="11"/>
        <v>340662.99</v>
      </c>
      <c r="F41" s="190" t="s">
        <v>74</v>
      </c>
      <c r="G41" s="195">
        <v>421007</v>
      </c>
      <c r="H41" s="208">
        <v>3500000</v>
      </c>
      <c r="I41" s="208">
        <v>333294.2</v>
      </c>
      <c r="J41" s="189">
        <f t="shared" si="12"/>
        <v>673957.19</v>
      </c>
      <c r="K41" s="190" t="s">
        <v>74</v>
      </c>
      <c r="L41" s="195">
        <v>421007</v>
      </c>
      <c r="M41" s="208">
        <v>3500000</v>
      </c>
      <c r="N41" s="208">
        <v>0</v>
      </c>
      <c r="O41" s="189">
        <f t="shared" si="13"/>
        <v>673957.19</v>
      </c>
      <c r="P41" s="190" t="s">
        <v>74</v>
      </c>
      <c r="Q41" s="195">
        <v>421007</v>
      </c>
      <c r="R41" s="208">
        <v>3500000</v>
      </c>
      <c r="S41" s="208">
        <v>378082.26</v>
      </c>
      <c r="T41" s="189">
        <f t="shared" si="14"/>
        <v>1052039.45</v>
      </c>
    </row>
    <row r="42" spans="1:20" ht="21" customHeight="1" x14ac:dyDescent="0.45">
      <c r="A42" s="190" t="s">
        <v>410</v>
      </c>
      <c r="B42" s="195">
        <v>421012</v>
      </c>
      <c r="C42" s="208">
        <v>30000</v>
      </c>
      <c r="D42" s="208"/>
      <c r="E42" s="189">
        <f t="shared" si="11"/>
        <v>0</v>
      </c>
      <c r="F42" s="190" t="s">
        <v>410</v>
      </c>
      <c r="G42" s="195">
        <v>421012</v>
      </c>
      <c r="H42" s="208">
        <v>30000</v>
      </c>
      <c r="I42" s="208">
        <v>0</v>
      </c>
      <c r="J42" s="189">
        <f t="shared" si="12"/>
        <v>0</v>
      </c>
      <c r="K42" s="190" t="s">
        <v>410</v>
      </c>
      <c r="L42" s="195">
        <v>421012</v>
      </c>
      <c r="M42" s="208">
        <v>30000</v>
      </c>
      <c r="N42" s="208">
        <v>0</v>
      </c>
      <c r="O42" s="189">
        <f t="shared" si="13"/>
        <v>0</v>
      </c>
      <c r="P42" s="190" t="s">
        <v>410</v>
      </c>
      <c r="Q42" s="195">
        <v>421012</v>
      </c>
      <c r="R42" s="208">
        <v>30000</v>
      </c>
      <c r="S42" s="208">
        <v>9229.27</v>
      </c>
      <c r="T42" s="189">
        <f t="shared" si="14"/>
        <v>9229.27</v>
      </c>
    </row>
    <row r="43" spans="1:20" ht="21" customHeight="1" x14ac:dyDescent="0.45">
      <c r="A43" s="197"/>
      <c r="B43" s="198"/>
      <c r="C43" s="494"/>
      <c r="D43" s="494"/>
      <c r="E43" s="200"/>
      <c r="F43" s="197"/>
      <c r="G43" s="198"/>
      <c r="H43" s="494"/>
      <c r="I43" s="494"/>
      <c r="J43" s="200"/>
      <c r="K43" s="197"/>
      <c r="L43" s="198"/>
      <c r="M43" s="494"/>
      <c r="N43" s="494"/>
      <c r="O43" s="200"/>
      <c r="P43" s="197"/>
      <c r="Q43" s="198"/>
      <c r="R43" s="494"/>
      <c r="S43" s="494"/>
      <c r="T43" s="200"/>
    </row>
    <row r="44" spans="1:20" ht="21" customHeight="1" x14ac:dyDescent="0.45">
      <c r="A44" s="183" t="s">
        <v>27</v>
      </c>
      <c r="B44" s="183" t="s">
        <v>2</v>
      </c>
      <c r="C44" s="183" t="s">
        <v>25</v>
      </c>
      <c r="D44" s="183" t="s">
        <v>52</v>
      </c>
      <c r="E44" s="183" t="s">
        <v>53</v>
      </c>
      <c r="F44" s="183" t="s">
        <v>27</v>
      </c>
      <c r="G44" s="183" t="s">
        <v>2</v>
      </c>
      <c r="H44" s="183" t="s">
        <v>25</v>
      </c>
      <c r="I44" s="183" t="s">
        <v>52</v>
      </c>
      <c r="J44" s="183" t="s">
        <v>53</v>
      </c>
      <c r="K44" s="183" t="s">
        <v>27</v>
      </c>
      <c r="L44" s="183" t="s">
        <v>2</v>
      </c>
      <c r="M44" s="183" t="s">
        <v>25</v>
      </c>
      <c r="N44" s="183" t="s">
        <v>52</v>
      </c>
      <c r="O44" s="183" t="s">
        <v>53</v>
      </c>
      <c r="P44" s="183" t="s">
        <v>27</v>
      </c>
      <c r="Q44" s="183" t="s">
        <v>2</v>
      </c>
      <c r="R44" s="183" t="s">
        <v>25</v>
      </c>
      <c r="S44" s="183" t="s">
        <v>52</v>
      </c>
      <c r="T44" s="183" t="s">
        <v>53</v>
      </c>
    </row>
    <row r="45" spans="1:20" ht="21" customHeight="1" x14ac:dyDescent="0.45">
      <c r="A45" s="190" t="s">
        <v>411</v>
      </c>
      <c r="B45" s="195">
        <v>421013</v>
      </c>
      <c r="C45" s="208">
        <v>100000</v>
      </c>
      <c r="D45" s="208"/>
      <c r="E45" s="189">
        <f t="shared" si="11"/>
        <v>0</v>
      </c>
      <c r="F45" s="190" t="s">
        <v>411</v>
      </c>
      <c r="G45" s="195">
        <v>421013</v>
      </c>
      <c r="H45" s="208">
        <v>100000</v>
      </c>
      <c r="I45" s="208">
        <v>40331.99</v>
      </c>
      <c r="J45" s="189">
        <f>I45+E45</f>
        <v>40331.99</v>
      </c>
      <c r="K45" s="190" t="s">
        <v>411</v>
      </c>
      <c r="L45" s="195">
        <v>421013</v>
      </c>
      <c r="M45" s="208">
        <v>100000</v>
      </c>
      <c r="N45" s="208">
        <v>0</v>
      </c>
      <c r="O45" s="189">
        <f>N45+J45</f>
        <v>40331.99</v>
      </c>
      <c r="P45" s="190" t="s">
        <v>411</v>
      </c>
      <c r="Q45" s="195">
        <v>421013</v>
      </c>
      <c r="R45" s="208">
        <v>100000</v>
      </c>
      <c r="S45" s="208">
        <v>0</v>
      </c>
      <c r="T45" s="189">
        <f>S45+O45</f>
        <v>40331.99</v>
      </c>
    </row>
    <row r="46" spans="1:20" ht="21" customHeight="1" x14ac:dyDescent="0.45">
      <c r="A46" s="190" t="s">
        <v>412</v>
      </c>
      <c r="B46" s="195">
        <v>421015</v>
      </c>
      <c r="C46" s="208">
        <v>600000</v>
      </c>
      <c r="D46" s="208">
        <v>56511</v>
      </c>
      <c r="E46" s="189">
        <f t="shared" si="11"/>
        <v>56511</v>
      </c>
      <c r="F46" s="190" t="s">
        <v>412</v>
      </c>
      <c r="G46" s="195">
        <v>421015</v>
      </c>
      <c r="H46" s="208">
        <v>600000</v>
      </c>
      <c r="I46" s="208">
        <v>60784</v>
      </c>
      <c r="J46" s="189">
        <f>I46+E46</f>
        <v>117295</v>
      </c>
      <c r="K46" s="190" t="s">
        <v>412</v>
      </c>
      <c r="L46" s="195">
        <v>421015</v>
      </c>
      <c r="M46" s="208">
        <v>600000</v>
      </c>
      <c r="N46" s="208">
        <v>47172</v>
      </c>
      <c r="O46" s="189">
        <f>N46+J46</f>
        <v>164467</v>
      </c>
      <c r="P46" s="190" t="s">
        <v>412</v>
      </c>
      <c r="Q46" s="195">
        <v>421015</v>
      </c>
      <c r="R46" s="208">
        <v>600000</v>
      </c>
      <c r="S46" s="208">
        <v>0</v>
      </c>
      <c r="T46" s="189">
        <f>S46+O46</f>
        <v>164467</v>
      </c>
    </row>
    <row r="47" spans="1:20" ht="21" customHeight="1" x14ac:dyDescent="0.45">
      <c r="A47" s="190" t="s">
        <v>413</v>
      </c>
      <c r="B47" s="209"/>
      <c r="C47" s="208">
        <v>257000</v>
      </c>
      <c r="D47" s="208"/>
      <c r="E47" s="189">
        <f t="shared" si="11"/>
        <v>0</v>
      </c>
      <c r="F47" s="190" t="s">
        <v>413</v>
      </c>
      <c r="G47" s="209"/>
      <c r="H47" s="208">
        <v>257000</v>
      </c>
      <c r="I47" s="208">
        <v>43635.82</v>
      </c>
      <c r="J47" s="189">
        <f t="shared" ref="J47:J49" si="15">I47+E47</f>
        <v>43635.82</v>
      </c>
      <c r="K47" s="190" t="s">
        <v>413</v>
      </c>
      <c r="L47" s="209"/>
      <c r="M47" s="208">
        <v>257000</v>
      </c>
      <c r="N47" s="208">
        <v>0</v>
      </c>
      <c r="O47" s="189">
        <f t="shared" ref="O47:O49" si="16">N47+J47</f>
        <v>43635.82</v>
      </c>
      <c r="P47" s="190" t="s">
        <v>413</v>
      </c>
      <c r="Q47" s="209"/>
      <c r="R47" s="208">
        <v>257000</v>
      </c>
      <c r="S47" s="208">
        <v>0</v>
      </c>
      <c r="T47" s="189">
        <f t="shared" ref="T47:T49" si="17">S47+O47</f>
        <v>43635.82</v>
      </c>
    </row>
    <row r="48" spans="1:20" ht="21" customHeight="1" x14ac:dyDescent="0.45">
      <c r="A48" s="190" t="s">
        <v>414</v>
      </c>
      <c r="B48" s="209"/>
      <c r="C48" s="208">
        <v>0</v>
      </c>
      <c r="D48" s="208"/>
      <c r="E48" s="189">
        <f t="shared" si="11"/>
        <v>0</v>
      </c>
      <c r="F48" s="190" t="s">
        <v>414</v>
      </c>
      <c r="G48" s="209"/>
      <c r="H48" s="208">
        <v>0</v>
      </c>
      <c r="I48" s="208">
        <v>0</v>
      </c>
      <c r="J48" s="189">
        <f t="shared" si="15"/>
        <v>0</v>
      </c>
      <c r="K48" s="190" t="s">
        <v>414</v>
      </c>
      <c r="L48" s="209"/>
      <c r="M48" s="208">
        <v>0</v>
      </c>
      <c r="N48" s="208">
        <v>0</v>
      </c>
      <c r="O48" s="189">
        <f t="shared" si="16"/>
        <v>0</v>
      </c>
      <c r="P48" s="190" t="s">
        <v>414</v>
      </c>
      <c r="Q48" s="209"/>
      <c r="R48" s="208">
        <v>0</v>
      </c>
      <c r="S48" s="208">
        <v>0</v>
      </c>
      <c r="T48" s="189">
        <f t="shared" si="17"/>
        <v>0</v>
      </c>
    </row>
    <row r="49" spans="1:20" ht="21" customHeight="1" x14ac:dyDescent="0.45">
      <c r="A49" s="190" t="s">
        <v>415</v>
      </c>
      <c r="B49" s="209"/>
      <c r="C49" s="208">
        <v>0</v>
      </c>
      <c r="D49" s="208"/>
      <c r="E49" s="189">
        <f t="shared" si="11"/>
        <v>0</v>
      </c>
      <c r="F49" s="190" t="s">
        <v>415</v>
      </c>
      <c r="G49" s="209"/>
      <c r="H49" s="208">
        <v>0</v>
      </c>
      <c r="I49" s="208">
        <v>0</v>
      </c>
      <c r="J49" s="189">
        <f t="shared" si="15"/>
        <v>0</v>
      </c>
      <c r="K49" s="190" t="s">
        <v>415</v>
      </c>
      <c r="L49" s="209"/>
      <c r="M49" s="208">
        <v>0</v>
      </c>
      <c r="N49" s="208">
        <v>87.3</v>
      </c>
      <c r="O49" s="189">
        <f t="shared" si="16"/>
        <v>87.3</v>
      </c>
      <c r="P49" s="190" t="s">
        <v>415</v>
      </c>
      <c r="Q49" s="209"/>
      <c r="R49" s="208">
        <v>0</v>
      </c>
      <c r="S49" s="208">
        <v>87.3</v>
      </c>
      <c r="T49" s="189">
        <f t="shared" si="17"/>
        <v>174.6</v>
      </c>
    </row>
    <row r="50" spans="1:20" ht="21" customHeight="1" x14ac:dyDescent="0.45">
      <c r="A50" s="192" t="s">
        <v>363</v>
      </c>
      <c r="B50" s="210"/>
      <c r="C50" s="206">
        <f>SUM(C37:C49)</f>
        <v>14357000</v>
      </c>
      <c r="D50" s="206">
        <f>SUM(D37:D49)</f>
        <v>1236335.0499999998</v>
      </c>
      <c r="E50" s="206">
        <f>SUM(E37:E49)</f>
        <v>1236335.0499999998</v>
      </c>
      <c r="F50" s="192" t="s">
        <v>363</v>
      </c>
      <c r="G50" s="210"/>
      <c r="H50" s="206">
        <f>SUM(H37:H49)</f>
        <v>14357000</v>
      </c>
      <c r="I50" s="206">
        <f>SUM(I37:I49)</f>
        <v>1422274.6800000002</v>
      </c>
      <c r="J50" s="206">
        <f>J37+J38+J39+J40+J41+J42+J45+J46+J47+J48+J49</f>
        <v>2658609.73</v>
      </c>
      <c r="K50" s="192" t="s">
        <v>363</v>
      </c>
      <c r="L50" s="210"/>
      <c r="M50" s="206">
        <f>SUM(M37:M49)</f>
        <v>14357000</v>
      </c>
      <c r="N50" s="206">
        <f>SUM(N37:N49)</f>
        <v>809287.96000000008</v>
      </c>
      <c r="O50" s="206">
        <f>O37+O38+O39+O40+O41+O42+O45+O46+O47+O48+O49</f>
        <v>3467897.69</v>
      </c>
      <c r="P50" s="192" t="s">
        <v>363</v>
      </c>
      <c r="Q50" s="210"/>
      <c r="R50" s="206">
        <f>SUM(R37:R49)</f>
        <v>14357000</v>
      </c>
      <c r="S50" s="206">
        <f>SUM(S37:S49)</f>
        <v>1125906.58</v>
      </c>
      <c r="T50" s="206">
        <f>T37+T38+T39+T40+T41+T42+T45+T46+T47+T48+T49</f>
        <v>4593804.2699999996</v>
      </c>
    </row>
    <row r="51" spans="1:20" ht="21" customHeight="1" thickBot="1" x14ac:dyDescent="0.5">
      <c r="A51" s="211" t="s">
        <v>75</v>
      </c>
      <c r="B51" s="212"/>
      <c r="C51" s="213">
        <f>C35+C50</f>
        <v>14625000</v>
      </c>
      <c r="D51" s="213">
        <f>D50+D35</f>
        <v>1245737.8599999999</v>
      </c>
      <c r="E51" s="194">
        <f>E50+E35</f>
        <v>1245737.8599999999</v>
      </c>
      <c r="F51" s="211" t="s">
        <v>75</v>
      </c>
      <c r="G51" s="212"/>
      <c r="H51" s="213">
        <f>H35+H50</f>
        <v>14625000</v>
      </c>
      <c r="I51" s="213">
        <f>I50+I35</f>
        <v>1452592.0100000002</v>
      </c>
      <c r="J51" s="194">
        <f>J50+J35</f>
        <v>2698329.87</v>
      </c>
      <c r="K51" s="211" t="s">
        <v>75</v>
      </c>
      <c r="L51" s="212"/>
      <c r="M51" s="213">
        <f>M35+M50</f>
        <v>14625000</v>
      </c>
      <c r="N51" s="213">
        <f>N50+N35</f>
        <v>812207.96000000008</v>
      </c>
      <c r="O51" s="194">
        <f>O50+O35</f>
        <v>3510537.83</v>
      </c>
      <c r="P51" s="211" t="s">
        <v>75</v>
      </c>
      <c r="Q51" s="212"/>
      <c r="R51" s="213">
        <f>R35+R50</f>
        <v>14625000</v>
      </c>
      <c r="S51" s="213">
        <f>S50+S35</f>
        <v>1174637.1600000001</v>
      </c>
      <c r="T51" s="194">
        <f>T50+T35</f>
        <v>4685174.9899999993</v>
      </c>
    </row>
    <row r="52" spans="1:20" ht="21" customHeight="1" thickTop="1" x14ac:dyDescent="0.45">
      <c r="A52" s="183" t="s">
        <v>27</v>
      </c>
      <c r="B52" s="183" t="s">
        <v>2</v>
      </c>
      <c r="C52" s="183" t="s">
        <v>25</v>
      </c>
      <c r="D52" s="183" t="s">
        <v>52</v>
      </c>
      <c r="E52" s="183" t="s">
        <v>53</v>
      </c>
      <c r="F52" s="183" t="s">
        <v>27</v>
      </c>
      <c r="G52" s="183" t="s">
        <v>2</v>
      </c>
      <c r="H52" s="183" t="s">
        <v>25</v>
      </c>
      <c r="I52" s="183" t="s">
        <v>52</v>
      </c>
      <c r="J52" s="183" t="s">
        <v>53</v>
      </c>
      <c r="K52" s="183" t="s">
        <v>27</v>
      </c>
      <c r="L52" s="183" t="s">
        <v>2</v>
      </c>
      <c r="M52" s="183" t="s">
        <v>25</v>
      </c>
      <c r="N52" s="183" t="s">
        <v>52</v>
      </c>
      <c r="O52" s="183" t="s">
        <v>53</v>
      </c>
      <c r="P52" s="183" t="s">
        <v>27</v>
      </c>
      <c r="Q52" s="183" t="s">
        <v>2</v>
      </c>
      <c r="R52" s="183" t="s">
        <v>25</v>
      </c>
      <c r="S52" s="183" t="s">
        <v>52</v>
      </c>
      <c r="T52" s="183" t="s">
        <v>53</v>
      </c>
    </row>
    <row r="53" spans="1:20" ht="21" customHeight="1" x14ac:dyDescent="0.45">
      <c r="A53" s="190" t="s">
        <v>76</v>
      </c>
      <c r="B53" s="215"/>
      <c r="C53" s="190"/>
      <c r="D53" s="190"/>
      <c r="E53" s="190"/>
      <c r="F53" s="190" t="s">
        <v>76</v>
      </c>
      <c r="G53" s="215"/>
      <c r="H53" s="190"/>
      <c r="I53" s="190"/>
      <c r="J53" s="190"/>
      <c r="K53" s="190" t="s">
        <v>76</v>
      </c>
      <c r="L53" s="215"/>
      <c r="M53" s="190"/>
      <c r="N53" s="190"/>
      <c r="O53" s="190"/>
      <c r="P53" s="190" t="s">
        <v>76</v>
      </c>
      <c r="Q53" s="215"/>
      <c r="R53" s="190"/>
      <c r="S53" s="190"/>
      <c r="T53" s="190"/>
    </row>
    <row r="54" spans="1:20" ht="21" customHeight="1" x14ac:dyDescent="0.45">
      <c r="A54" s="216" t="s">
        <v>77</v>
      </c>
      <c r="B54" s="217">
        <v>430000</v>
      </c>
      <c r="C54" s="190"/>
      <c r="D54" s="218"/>
      <c r="E54" s="190"/>
      <c r="F54" s="216" t="s">
        <v>77</v>
      </c>
      <c r="G54" s="217">
        <v>430000</v>
      </c>
      <c r="H54" s="190"/>
      <c r="I54" s="218"/>
      <c r="J54" s="190"/>
      <c r="K54" s="216" t="s">
        <v>77</v>
      </c>
      <c r="L54" s="217">
        <v>430000</v>
      </c>
      <c r="M54" s="190"/>
      <c r="N54" s="218"/>
      <c r="O54" s="190"/>
      <c r="P54" s="216" t="s">
        <v>77</v>
      </c>
      <c r="Q54" s="217">
        <v>430000</v>
      </c>
      <c r="R54" s="190"/>
      <c r="S54" s="218"/>
      <c r="T54" s="190"/>
    </row>
    <row r="55" spans="1:20" ht="21" customHeight="1" x14ac:dyDescent="0.45">
      <c r="A55" s="190" t="s">
        <v>78</v>
      </c>
      <c r="B55" s="217">
        <v>431001</v>
      </c>
      <c r="C55" s="191">
        <v>16375000</v>
      </c>
      <c r="D55" s="219">
        <v>1461309</v>
      </c>
      <c r="E55" s="189">
        <f>D55</f>
        <v>1461309</v>
      </c>
      <c r="F55" s="190" t="s">
        <v>78</v>
      </c>
      <c r="G55" s="217">
        <v>431001</v>
      </c>
      <c r="H55" s="191">
        <v>16375000</v>
      </c>
      <c r="I55" s="219">
        <v>0</v>
      </c>
      <c r="J55" s="189">
        <f>I55+E55</f>
        <v>1461309</v>
      </c>
      <c r="K55" s="190" t="s">
        <v>78</v>
      </c>
      <c r="L55" s="217">
        <v>431001</v>
      </c>
      <c r="M55" s="191">
        <v>16375000</v>
      </c>
      <c r="N55" s="219">
        <v>0</v>
      </c>
      <c r="O55" s="189">
        <f>N55+J55</f>
        <v>1461309</v>
      </c>
      <c r="P55" s="190" t="s">
        <v>78</v>
      </c>
      <c r="Q55" s="217">
        <v>431001</v>
      </c>
      <c r="R55" s="191">
        <v>16375000</v>
      </c>
      <c r="S55" s="219">
        <f>1571792+317520</f>
        <v>1889312</v>
      </c>
      <c r="T55" s="189">
        <f>S55+O55</f>
        <v>3350621</v>
      </c>
    </row>
    <row r="56" spans="1:20" ht="21" customHeight="1" x14ac:dyDescent="0.45">
      <c r="A56" s="190" t="s">
        <v>437</v>
      </c>
      <c r="B56" s="207"/>
      <c r="C56" s="191"/>
      <c r="D56" s="219">
        <v>1318200</v>
      </c>
      <c r="E56" s="189">
        <f t="shared" ref="E56:E65" si="18">D56</f>
        <v>1318200</v>
      </c>
      <c r="F56" s="190" t="s">
        <v>437</v>
      </c>
      <c r="G56" s="207"/>
      <c r="H56" s="191"/>
      <c r="I56" s="219">
        <v>0</v>
      </c>
      <c r="J56" s="189">
        <f t="shared" ref="J56:J65" si="19">I56+E56</f>
        <v>1318200</v>
      </c>
      <c r="K56" s="190" t="s">
        <v>437</v>
      </c>
      <c r="L56" s="207"/>
      <c r="M56" s="191"/>
      <c r="N56" s="219">
        <v>0</v>
      </c>
      <c r="O56" s="189">
        <f t="shared" ref="O56:O65" si="20">N56+J56</f>
        <v>1318200</v>
      </c>
      <c r="P56" s="190" t="s">
        <v>437</v>
      </c>
      <c r="Q56" s="207"/>
      <c r="R56" s="191"/>
      <c r="S56" s="219">
        <v>851800</v>
      </c>
      <c r="T56" s="189">
        <f t="shared" ref="T56:T65" si="21">S56+O56</f>
        <v>2170000</v>
      </c>
    </row>
    <row r="57" spans="1:20" ht="21" customHeight="1" x14ac:dyDescent="0.45">
      <c r="A57" s="190" t="s">
        <v>438</v>
      </c>
      <c r="B57" s="207"/>
      <c r="C57" s="191"/>
      <c r="D57" s="219">
        <v>398400</v>
      </c>
      <c r="E57" s="189">
        <f t="shared" si="18"/>
        <v>398400</v>
      </c>
      <c r="F57" s="190" t="s">
        <v>438</v>
      </c>
      <c r="G57" s="207"/>
      <c r="H57" s="191"/>
      <c r="I57" s="219">
        <v>0</v>
      </c>
      <c r="J57" s="189">
        <f t="shared" si="19"/>
        <v>398400</v>
      </c>
      <c r="K57" s="190" t="s">
        <v>438</v>
      </c>
      <c r="L57" s="207"/>
      <c r="M57" s="191"/>
      <c r="N57" s="219">
        <v>0</v>
      </c>
      <c r="O57" s="189">
        <f t="shared" si="20"/>
        <v>398400</v>
      </c>
      <c r="P57" s="190" t="s">
        <v>438</v>
      </c>
      <c r="Q57" s="207"/>
      <c r="R57" s="191"/>
      <c r="S57" s="219">
        <v>405600</v>
      </c>
      <c r="T57" s="189">
        <f t="shared" si="21"/>
        <v>804000</v>
      </c>
    </row>
    <row r="58" spans="1:20" ht="21" customHeight="1" x14ac:dyDescent="0.45">
      <c r="A58" s="190" t="s">
        <v>439</v>
      </c>
      <c r="B58" s="207"/>
      <c r="C58" s="191"/>
      <c r="D58" s="219">
        <v>18000</v>
      </c>
      <c r="E58" s="189">
        <f t="shared" si="18"/>
        <v>18000</v>
      </c>
      <c r="F58" s="190" t="s">
        <v>439</v>
      </c>
      <c r="G58" s="207"/>
      <c r="H58" s="191"/>
      <c r="I58" s="219">
        <v>0</v>
      </c>
      <c r="J58" s="189">
        <f t="shared" si="19"/>
        <v>18000</v>
      </c>
      <c r="K58" s="190" t="s">
        <v>439</v>
      </c>
      <c r="L58" s="207"/>
      <c r="M58" s="191"/>
      <c r="N58" s="219">
        <v>0</v>
      </c>
      <c r="O58" s="189">
        <f t="shared" si="20"/>
        <v>18000</v>
      </c>
      <c r="P58" s="190" t="s">
        <v>439</v>
      </c>
      <c r="Q58" s="207"/>
      <c r="R58" s="191"/>
      <c r="S58" s="219">
        <v>12000</v>
      </c>
      <c r="T58" s="189">
        <f t="shared" si="21"/>
        <v>30000</v>
      </c>
    </row>
    <row r="59" spans="1:20" ht="21" customHeight="1" x14ac:dyDescent="0.45">
      <c r="A59" s="190" t="s">
        <v>440</v>
      </c>
      <c r="B59" s="207"/>
      <c r="C59" s="191"/>
      <c r="D59" s="219">
        <v>34012</v>
      </c>
      <c r="E59" s="189">
        <f t="shared" si="18"/>
        <v>34012</v>
      </c>
      <c r="F59" s="190" t="s">
        <v>440</v>
      </c>
      <c r="G59" s="207"/>
      <c r="H59" s="191"/>
      <c r="I59" s="219">
        <v>0</v>
      </c>
      <c r="J59" s="189">
        <f t="shared" si="19"/>
        <v>34012</v>
      </c>
      <c r="K59" s="190" t="s">
        <v>440</v>
      </c>
      <c r="L59" s="207"/>
      <c r="M59" s="191"/>
      <c r="N59" s="219">
        <v>0</v>
      </c>
      <c r="O59" s="189">
        <f t="shared" si="20"/>
        <v>34012</v>
      </c>
      <c r="P59" s="190" t="s">
        <v>440</v>
      </c>
      <c r="Q59" s="207"/>
      <c r="R59" s="191"/>
      <c r="S59" s="219">
        <v>34012</v>
      </c>
      <c r="T59" s="189">
        <f t="shared" si="21"/>
        <v>68024</v>
      </c>
    </row>
    <row r="60" spans="1:20" ht="21" customHeight="1" x14ac:dyDescent="0.45">
      <c r="A60" s="190" t="s">
        <v>441</v>
      </c>
      <c r="B60" s="207"/>
      <c r="C60" s="191"/>
      <c r="D60" s="219">
        <v>130300</v>
      </c>
      <c r="E60" s="189">
        <f t="shared" si="18"/>
        <v>130300</v>
      </c>
      <c r="F60" s="190" t="s">
        <v>441</v>
      </c>
      <c r="G60" s="207"/>
      <c r="H60" s="191"/>
      <c r="I60" s="219">
        <v>0</v>
      </c>
      <c r="J60" s="189">
        <f t="shared" si="19"/>
        <v>130300</v>
      </c>
      <c r="K60" s="190" t="s">
        <v>441</v>
      </c>
      <c r="L60" s="207"/>
      <c r="M60" s="191"/>
      <c r="N60" s="219">
        <v>0</v>
      </c>
      <c r="O60" s="189">
        <f t="shared" si="20"/>
        <v>130300</v>
      </c>
      <c r="P60" s="190" t="s">
        <v>441</v>
      </c>
      <c r="Q60" s="207"/>
      <c r="R60" s="191"/>
      <c r="S60" s="219">
        <v>135569</v>
      </c>
      <c r="T60" s="189">
        <f t="shared" si="21"/>
        <v>265869</v>
      </c>
    </row>
    <row r="61" spans="1:20" ht="21" customHeight="1" x14ac:dyDescent="0.45">
      <c r="A61" s="190" t="s">
        <v>442</v>
      </c>
      <c r="B61" s="207"/>
      <c r="C61" s="191"/>
      <c r="D61" s="219">
        <v>92300</v>
      </c>
      <c r="E61" s="189">
        <f t="shared" si="18"/>
        <v>92300</v>
      </c>
      <c r="F61" s="190" t="s">
        <v>442</v>
      </c>
      <c r="G61" s="207"/>
      <c r="H61" s="191"/>
      <c r="I61" s="219">
        <v>0</v>
      </c>
      <c r="J61" s="189">
        <f t="shared" si="19"/>
        <v>92300</v>
      </c>
      <c r="K61" s="190" t="s">
        <v>442</v>
      </c>
      <c r="L61" s="207"/>
      <c r="M61" s="191"/>
      <c r="N61" s="219">
        <v>0</v>
      </c>
      <c r="O61" s="189">
        <f t="shared" si="20"/>
        <v>92300</v>
      </c>
      <c r="P61" s="190" t="s">
        <v>442</v>
      </c>
      <c r="Q61" s="207"/>
      <c r="R61" s="191"/>
      <c r="S61" s="219">
        <v>83780</v>
      </c>
      <c r="T61" s="189">
        <f t="shared" si="21"/>
        <v>176080</v>
      </c>
    </row>
    <row r="62" spans="1:20" ht="21" customHeight="1" x14ac:dyDescent="0.45">
      <c r="A62" s="190" t="s">
        <v>443</v>
      </c>
      <c r="B62" s="207"/>
      <c r="C62" s="191"/>
      <c r="D62" s="219">
        <v>272000</v>
      </c>
      <c r="E62" s="189">
        <f t="shared" si="18"/>
        <v>272000</v>
      </c>
      <c r="F62" s="190" t="s">
        <v>443</v>
      </c>
      <c r="G62" s="207"/>
      <c r="H62" s="191"/>
      <c r="I62" s="219">
        <v>0</v>
      </c>
      <c r="J62" s="189">
        <f t="shared" si="19"/>
        <v>272000</v>
      </c>
      <c r="K62" s="190" t="s">
        <v>443</v>
      </c>
      <c r="L62" s="207"/>
      <c r="M62" s="191"/>
      <c r="N62" s="219">
        <v>0</v>
      </c>
      <c r="O62" s="189">
        <f t="shared" si="20"/>
        <v>272000</v>
      </c>
      <c r="P62" s="190" t="s">
        <v>443</v>
      </c>
      <c r="Q62" s="207"/>
      <c r="R62" s="191"/>
      <c r="S62" s="219">
        <v>283000</v>
      </c>
      <c r="T62" s="189">
        <f t="shared" si="21"/>
        <v>555000</v>
      </c>
    </row>
    <row r="63" spans="1:20" ht="21" customHeight="1" x14ac:dyDescent="0.45">
      <c r="A63" s="190" t="s">
        <v>444</v>
      </c>
      <c r="B63" s="207"/>
      <c r="C63" s="191"/>
      <c r="D63" s="219">
        <v>337230</v>
      </c>
      <c r="E63" s="189">
        <f t="shared" si="18"/>
        <v>337230</v>
      </c>
      <c r="F63" s="190" t="s">
        <v>444</v>
      </c>
      <c r="G63" s="207"/>
      <c r="H63" s="191"/>
      <c r="I63" s="219">
        <v>0</v>
      </c>
      <c r="J63" s="189">
        <f t="shared" si="19"/>
        <v>337230</v>
      </c>
      <c r="K63" s="190" t="s">
        <v>444</v>
      </c>
      <c r="L63" s="207"/>
      <c r="M63" s="191"/>
      <c r="N63" s="219">
        <v>0</v>
      </c>
      <c r="O63" s="189">
        <f t="shared" si="20"/>
        <v>337230</v>
      </c>
      <c r="P63" s="190" t="s">
        <v>444</v>
      </c>
      <c r="Q63" s="207"/>
      <c r="R63" s="191"/>
      <c r="S63" s="219">
        <v>0</v>
      </c>
      <c r="T63" s="189">
        <f t="shared" si="21"/>
        <v>337230</v>
      </c>
    </row>
    <row r="64" spans="1:20" ht="21" customHeight="1" x14ac:dyDescent="0.45">
      <c r="A64" s="190" t="s">
        <v>445</v>
      </c>
      <c r="B64" s="207"/>
      <c r="C64" s="191"/>
      <c r="D64" s="219">
        <v>120700</v>
      </c>
      <c r="E64" s="189">
        <f t="shared" si="18"/>
        <v>120700</v>
      </c>
      <c r="F64" s="190" t="s">
        <v>445</v>
      </c>
      <c r="G64" s="207"/>
      <c r="H64" s="191"/>
      <c r="I64" s="219">
        <v>0</v>
      </c>
      <c r="J64" s="189">
        <f t="shared" si="19"/>
        <v>120700</v>
      </c>
      <c r="K64" s="190" t="s">
        <v>445</v>
      </c>
      <c r="L64" s="207"/>
      <c r="M64" s="191"/>
      <c r="N64" s="219">
        <v>0</v>
      </c>
      <c r="O64" s="189">
        <f t="shared" si="20"/>
        <v>120700</v>
      </c>
      <c r="P64" s="190" t="s">
        <v>445</v>
      </c>
      <c r="Q64" s="207"/>
      <c r="R64" s="191"/>
      <c r="S64" s="219">
        <v>0</v>
      </c>
      <c r="T64" s="189">
        <f t="shared" si="21"/>
        <v>120700</v>
      </c>
    </row>
    <row r="65" spans="1:20" ht="21" customHeight="1" x14ac:dyDescent="0.45">
      <c r="A65" s="190" t="s">
        <v>446</v>
      </c>
      <c r="B65" s="207"/>
      <c r="C65" s="191"/>
      <c r="D65" s="219">
        <v>200000</v>
      </c>
      <c r="E65" s="189">
        <f t="shared" si="18"/>
        <v>200000</v>
      </c>
      <c r="F65" s="190" t="s">
        <v>446</v>
      </c>
      <c r="G65" s="207"/>
      <c r="H65" s="191"/>
      <c r="I65" s="219">
        <v>0</v>
      </c>
      <c r="J65" s="189">
        <f t="shared" si="19"/>
        <v>200000</v>
      </c>
      <c r="K65" s="190" t="s">
        <v>446</v>
      </c>
      <c r="L65" s="207"/>
      <c r="M65" s="191"/>
      <c r="N65" s="219">
        <v>0</v>
      </c>
      <c r="O65" s="189">
        <f t="shared" si="20"/>
        <v>200000</v>
      </c>
      <c r="P65" s="190" t="s">
        <v>446</v>
      </c>
      <c r="Q65" s="207"/>
      <c r="R65" s="191"/>
      <c r="S65" s="219">
        <v>0</v>
      </c>
      <c r="T65" s="189">
        <f t="shared" si="21"/>
        <v>200000</v>
      </c>
    </row>
    <row r="66" spans="1:20" ht="21" customHeight="1" x14ac:dyDescent="0.45">
      <c r="A66" s="192" t="s">
        <v>364</v>
      </c>
      <c r="B66" s="220"/>
      <c r="C66" s="206">
        <f>SUM(C55:C55)</f>
        <v>16375000</v>
      </c>
      <c r="D66" s="206">
        <f>SUM(D55:D65)</f>
        <v>4382451</v>
      </c>
      <c r="E66" s="206">
        <f>SUM(E55:E65)</f>
        <v>4382451</v>
      </c>
      <c r="F66" s="192" t="s">
        <v>364</v>
      </c>
      <c r="G66" s="220"/>
      <c r="H66" s="206">
        <f>SUM(H55:H55)</f>
        <v>16375000</v>
      </c>
      <c r="I66" s="206">
        <f>SUM(I55:I65)</f>
        <v>0</v>
      </c>
      <c r="J66" s="206">
        <f>SUM(J55:J65)</f>
        <v>4382451</v>
      </c>
      <c r="K66" s="192" t="s">
        <v>364</v>
      </c>
      <c r="L66" s="220"/>
      <c r="M66" s="206">
        <f>SUM(M55:M55)</f>
        <v>16375000</v>
      </c>
      <c r="N66" s="206">
        <f>SUM(N55:N65)</f>
        <v>0</v>
      </c>
      <c r="O66" s="206">
        <f>SUM(O55:O65)</f>
        <v>4382451</v>
      </c>
      <c r="P66" s="192" t="s">
        <v>364</v>
      </c>
      <c r="Q66" s="220"/>
      <c r="R66" s="206">
        <f>SUM(R55:R55)</f>
        <v>16375000</v>
      </c>
      <c r="S66" s="206">
        <f>SUM(S55:S65)</f>
        <v>3695073</v>
      </c>
      <c r="T66" s="206">
        <f>SUM(T55:T65)</f>
        <v>8077524</v>
      </c>
    </row>
    <row r="67" spans="1:20" ht="21" customHeight="1" thickBot="1" x14ac:dyDescent="0.5">
      <c r="A67" s="193" t="s">
        <v>79</v>
      </c>
      <c r="B67" s="221"/>
      <c r="C67" s="213">
        <f>C66+C51</f>
        <v>31000000</v>
      </c>
      <c r="D67" s="213">
        <f>D66+D51</f>
        <v>5628188.8599999994</v>
      </c>
      <c r="E67" s="194">
        <f>E66+E51</f>
        <v>5628188.8599999994</v>
      </c>
      <c r="F67" s="193" t="s">
        <v>79</v>
      </c>
      <c r="G67" s="221"/>
      <c r="H67" s="213">
        <f>H66+H51</f>
        <v>31000000</v>
      </c>
      <c r="I67" s="213">
        <f>I66+I51</f>
        <v>1452592.0100000002</v>
      </c>
      <c r="J67" s="194">
        <f>J66+J51</f>
        <v>7080780.8700000001</v>
      </c>
      <c r="K67" s="193" t="s">
        <v>79</v>
      </c>
      <c r="L67" s="221"/>
      <c r="M67" s="213">
        <f>M66+M51</f>
        <v>31000000</v>
      </c>
      <c r="N67" s="213">
        <f>N66+N51</f>
        <v>812207.96000000008</v>
      </c>
      <c r="O67" s="194">
        <f>O66+O51</f>
        <v>7892988.8300000001</v>
      </c>
      <c r="P67" s="193" t="s">
        <v>79</v>
      </c>
      <c r="Q67" s="221"/>
      <c r="R67" s="213">
        <f>R66+R51</f>
        <v>31000000</v>
      </c>
      <c r="S67" s="213">
        <f>S66+S51</f>
        <v>4869710.16</v>
      </c>
      <c r="T67" s="194">
        <f>T66+T51</f>
        <v>12762698.989999998</v>
      </c>
    </row>
    <row r="68" spans="1:20" ht="21" customHeight="1" thickTop="1" x14ac:dyDescent="0.45">
      <c r="A68" s="214" t="s">
        <v>27</v>
      </c>
      <c r="B68" s="214" t="s">
        <v>2</v>
      </c>
      <c r="C68" s="183" t="s">
        <v>25</v>
      </c>
      <c r="D68" s="183" t="s">
        <v>52</v>
      </c>
      <c r="E68" s="183" t="s">
        <v>53</v>
      </c>
      <c r="F68" s="214" t="s">
        <v>27</v>
      </c>
      <c r="G68" s="214" t="s">
        <v>2</v>
      </c>
      <c r="H68" s="183" t="s">
        <v>25</v>
      </c>
      <c r="I68" s="183" t="s">
        <v>52</v>
      </c>
      <c r="J68" s="183" t="s">
        <v>53</v>
      </c>
      <c r="K68" s="214" t="s">
        <v>27</v>
      </c>
      <c r="L68" s="214" t="s">
        <v>2</v>
      </c>
      <c r="M68" s="183" t="s">
        <v>25</v>
      </c>
      <c r="N68" s="183" t="s">
        <v>52</v>
      </c>
      <c r="O68" s="183" t="s">
        <v>53</v>
      </c>
      <c r="P68" s="214" t="s">
        <v>27</v>
      </c>
      <c r="Q68" s="214" t="s">
        <v>2</v>
      </c>
      <c r="R68" s="183" t="s">
        <v>25</v>
      </c>
      <c r="S68" s="183" t="s">
        <v>52</v>
      </c>
      <c r="T68" s="183" t="s">
        <v>53</v>
      </c>
    </row>
    <row r="69" spans="1:20" ht="21" customHeight="1" x14ac:dyDescent="0.45">
      <c r="A69" s="186" t="s">
        <v>80</v>
      </c>
      <c r="B69" s="222"/>
      <c r="C69" s="223"/>
      <c r="D69" s="223"/>
      <c r="E69" s="186"/>
      <c r="F69" s="186" t="s">
        <v>80</v>
      </c>
      <c r="G69" s="222"/>
      <c r="H69" s="223"/>
      <c r="I69" s="223"/>
      <c r="J69" s="186"/>
      <c r="K69" s="186" t="s">
        <v>80</v>
      </c>
      <c r="L69" s="222"/>
      <c r="M69" s="223"/>
      <c r="N69" s="223"/>
      <c r="O69" s="186"/>
      <c r="P69" s="186" t="s">
        <v>80</v>
      </c>
      <c r="Q69" s="222"/>
      <c r="R69" s="223"/>
      <c r="S69" s="223"/>
      <c r="T69" s="186"/>
    </row>
    <row r="70" spans="1:20" ht="21" customHeight="1" x14ac:dyDescent="0.45">
      <c r="A70" s="216" t="s">
        <v>81</v>
      </c>
      <c r="B70" s="215">
        <v>440000</v>
      </c>
      <c r="C70" s="224"/>
      <c r="D70" s="191"/>
      <c r="E70" s="225"/>
      <c r="F70" s="216" t="s">
        <v>81</v>
      </c>
      <c r="G70" s="215">
        <v>440000</v>
      </c>
      <c r="H70" s="224"/>
      <c r="I70" s="191"/>
      <c r="J70" s="225"/>
      <c r="K70" s="216" t="s">
        <v>81</v>
      </c>
      <c r="L70" s="215">
        <v>440000</v>
      </c>
      <c r="M70" s="224"/>
      <c r="N70" s="191"/>
      <c r="O70" s="225"/>
      <c r="P70" s="216" t="s">
        <v>81</v>
      </c>
      <c r="Q70" s="215">
        <v>440000</v>
      </c>
      <c r="R70" s="224"/>
      <c r="S70" s="191"/>
      <c r="T70" s="225"/>
    </row>
    <row r="71" spans="1:20" ht="21" customHeight="1" x14ac:dyDescent="0.45">
      <c r="A71" s="190" t="s">
        <v>348</v>
      </c>
      <c r="B71" s="215">
        <v>441000</v>
      </c>
      <c r="C71" s="191"/>
      <c r="D71" s="191"/>
      <c r="E71" s="225"/>
      <c r="F71" s="190" t="s">
        <v>348</v>
      </c>
      <c r="G71" s="215">
        <v>441000</v>
      </c>
      <c r="H71" s="191"/>
      <c r="I71" s="191">
        <v>64500</v>
      </c>
      <c r="J71" s="225">
        <f>I71</f>
        <v>64500</v>
      </c>
      <c r="K71" s="190" t="s">
        <v>348</v>
      </c>
      <c r="L71" s="215">
        <v>441000</v>
      </c>
      <c r="M71" s="191"/>
      <c r="N71" s="191">
        <v>0</v>
      </c>
      <c r="O71" s="225">
        <f>J71</f>
        <v>64500</v>
      </c>
      <c r="P71" s="190" t="s">
        <v>348</v>
      </c>
      <c r="Q71" s="215">
        <v>441000</v>
      </c>
      <c r="R71" s="191"/>
      <c r="S71" s="191">
        <v>68880</v>
      </c>
      <c r="T71" s="225">
        <f>O71+S71</f>
        <v>133380</v>
      </c>
    </row>
    <row r="72" spans="1:20" ht="21" customHeight="1" x14ac:dyDescent="0.45">
      <c r="A72" s="190" t="s">
        <v>349</v>
      </c>
      <c r="B72" s="215">
        <v>441000</v>
      </c>
      <c r="C72" s="191"/>
      <c r="D72" s="191"/>
      <c r="E72" s="225"/>
      <c r="F72" s="190" t="s">
        <v>349</v>
      </c>
      <c r="G72" s="215">
        <v>441000</v>
      </c>
      <c r="H72" s="191"/>
      <c r="I72" s="191">
        <v>1935</v>
      </c>
      <c r="J72" s="225">
        <f t="shared" ref="J72" si="22">I72</f>
        <v>1935</v>
      </c>
      <c r="K72" s="190" t="s">
        <v>349</v>
      </c>
      <c r="L72" s="215">
        <v>441000</v>
      </c>
      <c r="M72" s="191"/>
      <c r="N72" s="191">
        <v>0</v>
      </c>
      <c r="O72" s="225">
        <f t="shared" ref="O72:O77" si="23">J72</f>
        <v>1935</v>
      </c>
      <c r="P72" s="190" t="s">
        <v>349</v>
      </c>
      <c r="Q72" s="215">
        <v>441000</v>
      </c>
      <c r="R72" s="191"/>
      <c r="S72" s="191">
        <v>2066.4</v>
      </c>
      <c r="T72" s="225">
        <f t="shared" ref="T72:T77" si="24">O72+S72</f>
        <v>4001.4</v>
      </c>
    </row>
    <row r="73" spans="1:20" ht="21" customHeight="1" x14ac:dyDescent="0.45">
      <c r="A73" s="190" t="s">
        <v>372</v>
      </c>
      <c r="B73" s="215"/>
      <c r="C73" s="191"/>
      <c r="D73" s="191"/>
      <c r="E73" s="225"/>
      <c r="F73" s="190" t="s">
        <v>372</v>
      </c>
      <c r="G73" s="215"/>
      <c r="H73" s="191"/>
      <c r="I73" s="191">
        <v>0</v>
      </c>
      <c r="J73" s="225"/>
      <c r="K73" s="190" t="s">
        <v>372</v>
      </c>
      <c r="L73" s="215"/>
      <c r="M73" s="191"/>
      <c r="N73" s="191">
        <v>0</v>
      </c>
      <c r="O73" s="225">
        <f t="shared" si="23"/>
        <v>0</v>
      </c>
      <c r="P73" s="190" t="s">
        <v>372</v>
      </c>
      <c r="Q73" s="215"/>
      <c r="R73" s="191"/>
      <c r="S73" s="191">
        <v>0</v>
      </c>
      <c r="T73" s="225">
        <f t="shared" si="24"/>
        <v>0</v>
      </c>
    </row>
    <row r="74" spans="1:20" ht="21" customHeight="1" x14ac:dyDescent="0.45">
      <c r="A74" s="190" t="s">
        <v>379</v>
      </c>
      <c r="B74" s="215"/>
      <c r="C74" s="191"/>
      <c r="D74" s="191"/>
      <c r="E74" s="225"/>
      <c r="F74" s="190" t="s">
        <v>379</v>
      </c>
      <c r="G74" s="215"/>
      <c r="H74" s="191"/>
      <c r="I74" s="191">
        <v>0</v>
      </c>
      <c r="J74" s="225"/>
      <c r="K74" s="190" t="s">
        <v>379</v>
      </c>
      <c r="L74" s="215"/>
      <c r="M74" s="191"/>
      <c r="N74" s="191">
        <v>0</v>
      </c>
      <c r="O74" s="225">
        <f t="shared" si="23"/>
        <v>0</v>
      </c>
      <c r="P74" s="190" t="s">
        <v>379</v>
      </c>
      <c r="Q74" s="215"/>
      <c r="R74" s="191"/>
      <c r="S74" s="191">
        <v>0</v>
      </c>
      <c r="T74" s="225">
        <f t="shared" si="24"/>
        <v>0</v>
      </c>
    </row>
    <row r="75" spans="1:20" ht="21" customHeight="1" x14ac:dyDescent="0.45">
      <c r="A75" s="190" t="s">
        <v>394</v>
      </c>
      <c r="B75" s="209"/>
      <c r="C75" s="191"/>
      <c r="D75" s="191"/>
      <c r="E75" s="225"/>
      <c r="F75" s="190" t="s">
        <v>394</v>
      </c>
      <c r="G75" s="209"/>
      <c r="H75" s="191"/>
      <c r="I75" s="191">
        <v>0</v>
      </c>
      <c r="J75" s="225"/>
      <c r="K75" s="190" t="s">
        <v>394</v>
      </c>
      <c r="L75" s="209"/>
      <c r="M75" s="191"/>
      <c r="N75" s="191">
        <v>0</v>
      </c>
      <c r="O75" s="225">
        <f t="shared" si="23"/>
        <v>0</v>
      </c>
      <c r="P75" s="190" t="s">
        <v>394</v>
      </c>
      <c r="Q75" s="209"/>
      <c r="R75" s="191"/>
      <c r="S75" s="191">
        <v>0</v>
      </c>
      <c r="T75" s="225">
        <f t="shared" si="24"/>
        <v>0</v>
      </c>
    </row>
    <row r="76" spans="1:20" ht="21" customHeight="1" x14ac:dyDescent="0.45">
      <c r="A76" s="190"/>
      <c r="B76" s="209"/>
      <c r="C76" s="191"/>
      <c r="D76" s="191"/>
      <c r="E76" s="225"/>
      <c r="F76" s="190"/>
      <c r="G76" s="209"/>
      <c r="H76" s="191"/>
      <c r="I76" s="191"/>
      <c r="J76" s="225"/>
      <c r="K76" s="190"/>
      <c r="L76" s="209"/>
      <c r="M76" s="191"/>
      <c r="N76" s="191"/>
      <c r="O76" s="225"/>
      <c r="P76" s="190" t="s">
        <v>535</v>
      </c>
      <c r="Q76" s="209"/>
      <c r="R76" s="191"/>
      <c r="S76" s="191">
        <v>30000</v>
      </c>
      <c r="T76" s="225">
        <f t="shared" si="24"/>
        <v>30000</v>
      </c>
    </row>
    <row r="77" spans="1:20" ht="21" customHeight="1" x14ac:dyDescent="0.45">
      <c r="A77" s="190" t="s">
        <v>376</v>
      </c>
      <c r="B77" s="215"/>
      <c r="C77" s="191"/>
      <c r="D77" s="191"/>
      <c r="E77" s="225"/>
      <c r="F77" s="190" t="s">
        <v>376</v>
      </c>
      <c r="G77" s="215"/>
      <c r="H77" s="191"/>
      <c r="I77" s="191">
        <v>0</v>
      </c>
      <c r="J77" s="225"/>
      <c r="K77" s="190" t="s">
        <v>376</v>
      </c>
      <c r="L77" s="215"/>
      <c r="M77" s="191"/>
      <c r="N77" s="191">
        <v>0</v>
      </c>
      <c r="O77" s="225">
        <f t="shared" si="23"/>
        <v>0</v>
      </c>
      <c r="P77" s="190" t="s">
        <v>376</v>
      </c>
      <c r="Q77" s="215"/>
      <c r="R77" s="191"/>
      <c r="S77" s="191">
        <v>0</v>
      </c>
      <c r="T77" s="225">
        <f t="shared" si="24"/>
        <v>0</v>
      </c>
    </row>
    <row r="78" spans="1:20" ht="18.75" customHeight="1" x14ac:dyDescent="0.45">
      <c r="A78" s="226" t="s">
        <v>82</v>
      </c>
      <c r="B78" s="201"/>
      <c r="C78" s="201"/>
      <c r="D78" s="227">
        <f>SUM(D69:D77)</f>
        <v>0</v>
      </c>
      <c r="E78" s="227">
        <f>SUM(E69:E77)</f>
        <v>0</v>
      </c>
      <c r="F78" s="226" t="s">
        <v>82</v>
      </c>
      <c r="G78" s="201"/>
      <c r="H78" s="201"/>
      <c r="I78" s="227">
        <f>SUM(I69:I77)</f>
        <v>66435</v>
      </c>
      <c r="J78" s="227">
        <f>SUM(J69:J77)</f>
        <v>66435</v>
      </c>
      <c r="K78" s="226" t="s">
        <v>82</v>
      </c>
      <c r="L78" s="201"/>
      <c r="M78" s="201"/>
      <c r="N78" s="227">
        <f>SUM(N69:N77)</f>
        <v>0</v>
      </c>
      <c r="O78" s="227">
        <f>SUM(O69:O77)</f>
        <v>66435</v>
      </c>
      <c r="P78" s="226" t="s">
        <v>82</v>
      </c>
      <c r="Q78" s="201"/>
      <c r="R78" s="201"/>
      <c r="S78" s="227">
        <f>SUM(S69:S77)</f>
        <v>100946.4</v>
      </c>
      <c r="T78" s="227">
        <f>SUM(T69:T77)</f>
        <v>167381.4</v>
      </c>
    </row>
    <row r="79" spans="1:20" ht="18.75" customHeight="1" thickBot="1" x14ac:dyDescent="0.5">
      <c r="A79" s="228" t="s">
        <v>313</v>
      </c>
      <c r="B79" s="211"/>
      <c r="C79" s="229">
        <f>C67+C78</f>
        <v>31000000</v>
      </c>
      <c r="D79" s="229">
        <f>D67+D78</f>
        <v>5628188.8599999994</v>
      </c>
      <c r="E79" s="229">
        <f>E67+E78</f>
        <v>5628188.8599999994</v>
      </c>
      <c r="F79" s="228" t="s">
        <v>313</v>
      </c>
      <c r="G79" s="211"/>
      <c r="H79" s="229">
        <f>H67+H78</f>
        <v>31000000</v>
      </c>
      <c r="I79" s="229">
        <f>I67+I78</f>
        <v>1519027.0100000002</v>
      </c>
      <c r="J79" s="229">
        <f>J67+J78</f>
        <v>7147215.8700000001</v>
      </c>
      <c r="K79" s="228" t="s">
        <v>313</v>
      </c>
      <c r="L79" s="211"/>
      <c r="M79" s="229">
        <f>M67+M78</f>
        <v>31000000</v>
      </c>
      <c r="N79" s="229">
        <f>N67+N78</f>
        <v>812207.96000000008</v>
      </c>
      <c r="O79" s="229">
        <f>O67+O78</f>
        <v>7959423.8300000001</v>
      </c>
      <c r="P79" s="228" t="s">
        <v>313</v>
      </c>
      <c r="Q79" s="211"/>
      <c r="R79" s="229">
        <f>R67+R78</f>
        <v>31000000</v>
      </c>
      <c r="S79" s="229">
        <f>S67+S78</f>
        <v>4970656.5600000005</v>
      </c>
      <c r="T79" s="229">
        <f>T67+T78</f>
        <v>12930080.389999999</v>
      </c>
    </row>
    <row r="80" spans="1:20" ht="35.25" customHeight="1" thickTop="1" x14ac:dyDescent="0.45">
      <c r="A80" s="83"/>
      <c r="B80" s="83"/>
      <c r="C80" s="83"/>
      <c r="D80" s="180"/>
      <c r="F80" s="83"/>
      <c r="G80" s="83"/>
      <c r="H80" s="83"/>
      <c r="I80" s="180"/>
      <c r="K80" s="83"/>
      <c r="L80" s="83"/>
      <c r="M80" s="83"/>
      <c r="N80" s="180"/>
      <c r="P80" s="83"/>
      <c r="Q80" s="83"/>
      <c r="R80" s="83"/>
      <c r="S80" s="180"/>
    </row>
    <row r="81" spans="1:19" x14ac:dyDescent="0.45">
      <c r="A81" s="83"/>
      <c r="B81" s="83"/>
      <c r="C81" s="83"/>
      <c r="D81" s="83"/>
      <c r="F81" s="83"/>
      <c r="G81" s="83"/>
      <c r="H81" s="83"/>
      <c r="I81" s="83"/>
      <c r="K81" s="83"/>
      <c r="L81" s="83"/>
      <c r="M81" s="83"/>
      <c r="N81" s="83"/>
      <c r="P81" s="83"/>
      <c r="Q81" s="83"/>
      <c r="R81" s="83"/>
      <c r="S81" s="83"/>
    </row>
    <row r="82" spans="1:19" x14ac:dyDescent="0.45">
      <c r="A82" s="83"/>
      <c r="B82" s="83"/>
      <c r="C82" s="83"/>
      <c r="D82" s="83"/>
      <c r="F82" s="83"/>
      <c r="G82" s="83"/>
      <c r="H82" s="83"/>
      <c r="I82" s="83"/>
      <c r="K82" s="83"/>
      <c r="L82" s="83"/>
      <c r="M82" s="83"/>
      <c r="N82" s="83"/>
      <c r="P82" s="83"/>
      <c r="Q82" s="83"/>
      <c r="R82" s="83"/>
      <c r="S82" s="83"/>
    </row>
  </sheetData>
  <mergeCells count="12">
    <mergeCell ref="A1:E1"/>
    <mergeCell ref="A2:E2"/>
    <mergeCell ref="A3:E3"/>
    <mergeCell ref="F1:J1"/>
    <mergeCell ref="F2:J2"/>
    <mergeCell ref="F3:J3"/>
    <mergeCell ref="P1:T1"/>
    <mergeCell ref="P2:T2"/>
    <mergeCell ref="P3:T3"/>
    <mergeCell ref="K1:O1"/>
    <mergeCell ref="K2:O2"/>
    <mergeCell ref="K3:O3"/>
  </mergeCells>
  <pageMargins left="0.95" right="0.11811023622047245" top="0.31496062992125984" bottom="0.15748031496062992" header="0.31496062992125984" footer="0.31496062992125984"/>
  <pageSetup paperSize="9" scale="90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3"/>
  <sheetViews>
    <sheetView topLeftCell="J10" zoomScaleNormal="100" zoomScaleSheetLayoutView="90" workbookViewId="0">
      <selection activeCell="P25" sqref="P25"/>
    </sheetView>
  </sheetViews>
  <sheetFormatPr defaultRowHeight="15" x14ac:dyDescent="0.25"/>
  <cols>
    <col min="1" max="1" width="43.5" style="243" customWidth="1"/>
    <col min="2" max="2" width="18.25" style="243" customWidth="1"/>
    <col min="3" max="3" width="14.75" style="243" customWidth="1"/>
    <col min="4" max="4" width="18" style="243" customWidth="1"/>
    <col min="5" max="5" width="43.5" style="243" customWidth="1"/>
    <col min="6" max="6" width="18.25" style="243" customWidth="1"/>
    <col min="7" max="7" width="14.75" style="243" customWidth="1"/>
    <col min="8" max="8" width="18" style="243" customWidth="1"/>
    <col min="9" max="9" width="43.5" style="243" customWidth="1"/>
    <col min="10" max="10" width="18.25" style="243" customWidth="1"/>
    <col min="11" max="11" width="14.75" style="243" customWidth="1"/>
    <col min="12" max="12" width="18" style="243" customWidth="1"/>
    <col min="13" max="13" width="43.5" style="243" customWidth="1"/>
    <col min="14" max="14" width="18.25" style="243" customWidth="1"/>
    <col min="15" max="15" width="14.75" style="243" customWidth="1"/>
    <col min="16" max="16" width="18" style="243" customWidth="1"/>
    <col min="17" max="16384" width="9" style="243"/>
  </cols>
  <sheetData>
    <row r="1" spans="1:16" ht="18" customHeight="1" x14ac:dyDescent="0.35">
      <c r="A1" s="610" t="s">
        <v>20</v>
      </c>
      <c r="B1" s="610"/>
      <c r="C1" s="610"/>
      <c r="D1" s="610"/>
      <c r="E1" s="610" t="s">
        <v>20</v>
      </c>
      <c r="F1" s="610"/>
      <c r="G1" s="610"/>
      <c r="H1" s="610"/>
      <c r="I1" s="610" t="s">
        <v>20</v>
      </c>
      <c r="J1" s="610"/>
      <c r="K1" s="610"/>
      <c r="L1" s="610"/>
      <c r="M1" s="610" t="s">
        <v>20</v>
      </c>
      <c r="N1" s="610"/>
      <c r="O1" s="610"/>
      <c r="P1" s="610"/>
    </row>
    <row r="2" spans="1:16" ht="18" customHeight="1" x14ac:dyDescent="0.35">
      <c r="A2" s="610" t="s">
        <v>375</v>
      </c>
      <c r="B2" s="610"/>
      <c r="C2" s="610"/>
      <c r="D2" s="610"/>
      <c r="E2" s="610" t="s">
        <v>375</v>
      </c>
      <c r="F2" s="610"/>
      <c r="G2" s="610"/>
      <c r="H2" s="610"/>
      <c r="I2" s="610" t="s">
        <v>375</v>
      </c>
      <c r="J2" s="610"/>
      <c r="K2" s="610"/>
      <c r="L2" s="610"/>
      <c r="M2" s="610" t="s">
        <v>375</v>
      </c>
      <c r="N2" s="610"/>
      <c r="O2" s="610"/>
      <c r="P2" s="610"/>
    </row>
    <row r="3" spans="1:16" ht="18" customHeight="1" x14ac:dyDescent="0.35">
      <c r="A3" s="610" t="s">
        <v>361</v>
      </c>
      <c r="B3" s="610"/>
      <c r="C3" s="610"/>
      <c r="D3" s="610"/>
      <c r="E3" s="610" t="s">
        <v>361</v>
      </c>
      <c r="F3" s="610"/>
      <c r="G3" s="610"/>
      <c r="H3" s="610"/>
      <c r="I3" s="610" t="s">
        <v>361</v>
      </c>
      <c r="J3" s="610"/>
      <c r="K3" s="610"/>
      <c r="L3" s="610"/>
      <c r="M3" s="610" t="s">
        <v>361</v>
      </c>
      <c r="N3" s="610"/>
      <c r="O3" s="610"/>
      <c r="P3" s="610"/>
    </row>
    <row r="4" spans="1:16" ht="18" customHeight="1" x14ac:dyDescent="0.35">
      <c r="A4" s="611" t="s">
        <v>434</v>
      </c>
      <c r="B4" s="611"/>
      <c r="C4" s="611"/>
      <c r="D4" s="611"/>
      <c r="E4" s="611" t="s">
        <v>450</v>
      </c>
      <c r="F4" s="611"/>
      <c r="G4" s="611"/>
      <c r="H4" s="611"/>
      <c r="I4" s="611" t="s">
        <v>455</v>
      </c>
      <c r="J4" s="611"/>
      <c r="K4" s="611"/>
      <c r="L4" s="611"/>
      <c r="M4" s="611" t="s">
        <v>576</v>
      </c>
      <c r="N4" s="611"/>
      <c r="O4" s="611"/>
      <c r="P4" s="611"/>
    </row>
    <row r="5" spans="1:16" ht="18" customHeight="1" x14ac:dyDescent="0.35">
      <c r="A5" s="336" t="s">
        <v>83</v>
      </c>
      <c r="B5" s="336" t="s">
        <v>25</v>
      </c>
      <c r="C5" s="336" t="s">
        <v>24</v>
      </c>
      <c r="D5" s="336" t="s">
        <v>84</v>
      </c>
      <c r="E5" s="336" t="s">
        <v>83</v>
      </c>
      <c r="F5" s="336" t="s">
        <v>25</v>
      </c>
      <c r="G5" s="336" t="s">
        <v>24</v>
      </c>
      <c r="H5" s="336" t="s">
        <v>84</v>
      </c>
      <c r="I5" s="336" t="s">
        <v>83</v>
      </c>
      <c r="J5" s="336" t="s">
        <v>25</v>
      </c>
      <c r="K5" s="336" t="s">
        <v>24</v>
      </c>
      <c r="L5" s="336" t="s">
        <v>84</v>
      </c>
      <c r="M5" s="336" t="s">
        <v>83</v>
      </c>
      <c r="N5" s="336" t="s">
        <v>25</v>
      </c>
      <c r="O5" s="336" t="s">
        <v>24</v>
      </c>
      <c r="P5" s="336" t="s">
        <v>84</v>
      </c>
    </row>
    <row r="6" spans="1:16" ht="18" customHeight="1" x14ac:dyDescent="0.35">
      <c r="A6" s="337" t="s">
        <v>85</v>
      </c>
      <c r="B6" s="338"/>
      <c r="C6" s="338"/>
      <c r="D6" s="338"/>
      <c r="E6" s="337" t="s">
        <v>85</v>
      </c>
      <c r="F6" s="338"/>
      <c r="G6" s="338"/>
      <c r="H6" s="338"/>
      <c r="I6" s="337" t="s">
        <v>85</v>
      </c>
      <c r="J6" s="338"/>
      <c r="K6" s="338"/>
      <c r="L6" s="338"/>
      <c r="M6" s="337" t="s">
        <v>85</v>
      </c>
      <c r="N6" s="338"/>
      <c r="O6" s="338"/>
      <c r="P6" s="338"/>
    </row>
    <row r="7" spans="1:16" ht="18" customHeight="1" x14ac:dyDescent="0.35">
      <c r="A7" s="339" t="s">
        <v>229</v>
      </c>
      <c r="B7" s="340">
        <v>2571120</v>
      </c>
      <c r="C7" s="341">
        <v>207060</v>
      </c>
      <c r="D7" s="342">
        <f>C7</f>
        <v>207060</v>
      </c>
      <c r="E7" s="339" t="s">
        <v>229</v>
      </c>
      <c r="F7" s="340">
        <v>2571120</v>
      </c>
      <c r="G7" s="341">
        <v>207060</v>
      </c>
      <c r="H7" s="342">
        <f>G7+D7</f>
        <v>414120</v>
      </c>
      <c r="I7" s="339" t="s">
        <v>229</v>
      </c>
      <c r="J7" s="340">
        <v>2571120</v>
      </c>
      <c r="K7" s="341">
        <v>207060</v>
      </c>
      <c r="L7" s="342">
        <f>K7+H7</f>
        <v>621180</v>
      </c>
      <c r="M7" s="339" t="s">
        <v>229</v>
      </c>
      <c r="N7" s="340">
        <v>2571120</v>
      </c>
      <c r="O7" s="341">
        <v>207060</v>
      </c>
      <c r="P7" s="342">
        <f>O7+L7</f>
        <v>828240</v>
      </c>
    </row>
    <row r="8" spans="1:16" ht="18" customHeight="1" x14ac:dyDescent="0.35">
      <c r="A8" s="339" t="s">
        <v>314</v>
      </c>
      <c r="B8" s="340">
        <v>6970490</v>
      </c>
      <c r="C8" s="341">
        <v>475590</v>
      </c>
      <c r="D8" s="342">
        <f t="shared" ref="D8:D16" si="0">C8</f>
        <v>475590</v>
      </c>
      <c r="E8" s="339" t="s">
        <v>314</v>
      </c>
      <c r="F8" s="340">
        <v>6970490</v>
      </c>
      <c r="G8" s="341">
        <v>454400</v>
      </c>
      <c r="H8" s="342">
        <f t="shared" ref="H8:H16" si="1">G8+D8</f>
        <v>929990</v>
      </c>
      <c r="I8" s="339" t="s">
        <v>314</v>
      </c>
      <c r="J8" s="340">
        <v>6970490</v>
      </c>
      <c r="K8" s="341">
        <v>454400</v>
      </c>
      <c r="L8" s="342">
        <f t="shared" ref="L8:L16" si="2">K8+H8</f>
        <v>1384390</v>
      </c>
      <c r="M8" s="339" t="s">
        <v>314</v>
      </c>
      <c r="N8" s="340">
        <v>6970490</v>
      </c>
      <c r="O8" s="341">
        <v>454400</v>
      </c>
      <c r="P8" s="342">
        <f t="shared" ref="P8:P16" si="3">O8+L8</f>
        <v>1838790</v>
      </c>
    </row>
    <row r="9" spans="1:16" ht="18" customHeight="1" x14ac:dyDescent="0.35">
      <c r="A9" s="343" t="s">
        <v>9</v>
      </c>
      <c r="B9" s="344">
        <v>229200</v>
      </c>
      <c r="C9" s="345">
        <v>18480</v>
      </c>
      <c r="D9" s="342">
        <f t="shared" si="0"/>
        <v>18480</v>
      </c>
      <c r="E9" s="343" t="s">
        <v>9</v>
      </c>
      <c r="F9" s="344">
        <v>229200</v>
      </c>
      <c r="G9" s="345">
        <v>18480</v>
      </c>
      <c r="H9" s="342">
        <f t="shared" si="1"/>
        <v>36960</v>
      </c>
      <c r="I9" s="343" t="s">
        <v>9</v>
      </c>
      <c r="J9" s="344">
        <v>229200</v>
      </c>
      <c r="K9" s="345">
        <v>18480</v>
      </c>
      <c r="L9" s="342">
        <f t="shared" si="2"/>
        <v>55440</v>
      </c>
      <c r="M9" s="343" t="s">
        <v>9</v>
      </c>
      <c r="N9" s="344">
        <v>229200</v>
      </c>
      <c r="O9" s="345">
        <v>18480</v>
      </c>
      <c r="P9" s="342">
        <f t="shared" si="3"/>
        <v>73920</v>
      </c>
    </row>
    <row r="10" spans="1:16" ht="18" customHeight="1" x14ac:dyDescent="0.35">
      <c r="A10" s="343" t="s">
        <v>10</v>
      </c>
      <c r="B10" s="344">
        <v>2206640</v>
      </c>
      <c r="C10" s="345">
        <v>164206</v>
      </c>
      <c r="D10" s="342">
        <f t="shared" si="0"/>
        <v>164206</v>
      </c>
      <c r="E10" s="343" t="s">
        <v>10</v>
      </c>
      <c r="F10" s="344">
        <v>2206640</v>
      </c>
      <c r="G10" s="345">
        <v>164206</v>
      </c>
      <c r="H10" s="342">
        <f t="shared" si="1"/>
        <v>328412</v>
      </c>
      <c r="I10" s="343" t="s">
        <v>10</v>
      </c>
      <c r="J10" s="344">
        <v>2206640</v>
      </c>
      <c r="K10" s="345">
        <v>164206</v>
      </c>
      <c r="L10" s="342">
        <f t="shared" si="2"/>
        <v>492618</v>
      </c>
      <c r="M10" s="343" t="s">
        <v>10</v>
      </c>
      <c r="N10" s="344">
        <v>2206640</v>
      </c>
      <c r="O10" s="345">
        <v>164206</v>
      </c>
      <c r="P10" s="342">
        <f t="shared" si="3"/>
        <v>656824</v>
      </c>
    </row>
    <row r="11" spans="1:16" ht="18" customHeight="1" x14ac:dyDescent="0.35">
      <c r="A11" s="343" t="s">
        <v>11</v>
      </c>
      <c r="B11" s="344">
        <v>572000</v>
      </c>
      <c r="C11" s="345">
        <v>6000</v>
      </c>
      <c r="D11" s="342">
        <f t="shared" si="0"/>
        <v>6000</v>
      </c>
      <c r="E11" s="343" t="s">
        <v>11</v>
      </c>
      <c r="F11" s="344">
        <v>572000</v>
      </c>
      <c r="G11" s="345">
        <v>17000</v>
      </c>
      <c r="H11" s="342">
        <f t="shared" si="1"/>
        <v>23000</v>
      </c>
      <c r="I11" s="343" t="s">
        <v>11</v>
      </c>
      <c r="J11" s="344">
        <v>572000</v>
      </c>
      <c r="K11" s="345">
        <v>18500</v>
      </c>
      <c r="L11" s="342">
        <f t="shared" si="2"/>
        <v>41500</v>
      </c>
      <c r="M11" s="343" t="s">
        <v>11</v>
      </c>
      <c r="N11" s="344">
        <v>572000</v>
      </c>
      <c r="O11" s="345">
        <v>12500</v>
      </c>
      <c r="P11" s="342">
        <f t="shared" si="3"/>
        <v>54000</v>
      </c>
    </row>
    <row r="12" spans="1:16" ht="18" customHeight="1" x14ac:dyDescent="0.35">
      <c r="A12" s="343" t="s">
        <v>12</v>
      </c>
      <c r="B12" s="344">
        <v>3353000</v>
      </c>
      <c r="C12" s="345">
        <v>235000</v>
      </c>
      <c r="D12" s="342">
        <f t="shared" si="0"/>
        <v>235000</v>
      </c>
      <c r="E12" s="343" t="s">
        <v>12</v>
      </c>
      <c r="F12" s="344">
        <v>3353000</v>
      </c>
      <c r="G12" s="345">
        <f>243668+7200</f>
        <v>250868</v>
      </c>
      <c r="H12" s="342">
        <f t="shared" si="1"/>
        <v>485868</v>
      </c>
      <c r="I12" s="343" t="s">
        <v>12</v>
      </c>
      <c r="J12" s="344">
        <v>3353000</v>
      </c>
      <c r="K12" s="345">
        <f>143532.94+11004+1860</f>
        <v>156396.94</v>
      </c>
      <c r="L12" s="342">
        <f t="shared" si="2"/>
        <v>642264.93999999994</v>
      </c>
      <c r="M12" s="343" t="s">
        <v>12</v>
      </c>
      <c r="N12" s="344">
        <v>3353000</v>
      </c>
      <c r="O12" s="345">
        <f>210755+25200</f>
        <v>235955</v>
      </c>
      <c r="P12" s="342">
        <f t="shared" si="3"/>
        <v>878219.94</v>
      </c>
    </row>
    <row r="13" spans="1:16" ht="18" customHeight="1" x14ac:dyDescent="0.35">
      <c r="A13" s="343" t="s">
        <v>13</v>
      </c>
      <c r="B13" s="344">
        <v>1309500</v>
      </c>
      <c r="C13" s="345">
        <v>3000</v>
      </c>
      <c r="D13" s="342">
        <f t="shared" si="0"/>
        <v>3000</v>
      </c>
      <c r="E13" s="343" t="s">
        <v>13</v>
      </c>
      <c r="F13" s="344">
        <v>1309500</v>
      </c>
      <c r="G13" s="345">
        <v>26356</v>
      </c>
      <c r="H13" s="342">
        <f t="shared" si="1"/>
        <v>29356</v>
      </c>
      <c r="I13" s="343" t="s">
        <v>13</v>
      </c>
      <c r="J13" s="344">
        <v>1309500</v>
      </c>
      <c r="K13" s="345">
        <v>65984.479999999996</v>
      </c>
      <c r="L13" s="342">
        <f t="shared" si="2"/>
        <v>95340.479999999996</v>
      </c>
      <c r="M13" s="343" t="s">
        <v>13</v>
      </c>
      <c r="N13" s="344">
        <v>1309500</v>
      </c>
      <c r="O13" s="345">
        <v>117797.12</v>
      </c>
      <c r="P13" s="342">
        <f t="shared" si="3"/>
        <v>213137.59999999998</v>
      </c>
    </row>
    <row r="14" spans="1:16" ht="18" customHeight="1" x14ac:dyDescent="0.35">
      <c r="A14" s="343" t="s">
        <v>14</v>
      </c>
      <c r="B14" s="344">
        <v>476000</v>
      </c>
      <c r="C14" s="345">
        <v>36399.96</v>
      </c>
      <c r="D14" s="342">
        <f t="shared" si="0"/>
        <v>36399.96</v>
      </c>
      <c r="E14" s="343" t="s">
        <v>14</v>
      </c>
      <c r="F14" s="344">
        <v>476000</v>
      </c>
      <c r="G14" s="345">
        <v>36506.07</v>
      </c>
      <c r="H14" s="342">
        <f t="shared" si="1"/>
        <v>72906.03</v>
      </c>
      <c r="I14" s="343" t="s">
        <v>14</v>
      </c>
      <c r="J14" s="344">
        <v>476000</v>
      </c>
      <c r="K14" s="345">
        <v>29400.91</v>
      </c>
      <c r="L14" s="342">
        <f t="shared" si="2"/>
        <v>102306.94</v>
      </c>
      <c r="M14" s="343" t="s">
        <v>14</v>
      </c>
      <c r="N14" s="344">
        <v>476000</v>
      </c>
      <c r="O14" s="345">
        <v>36395.68</v>
      </c>
      <c r="P14" s="342">
        <f t="shared" si="3"/>
        <v>138702.62</v>
      </c>
    </row>
    <row r="15" spans="1:16" ht="18" customHeight="1" x14ac:dyDescent="0.35">
      <c r="A15" s="343" t="s">
        <v>15</v>
      </c>
      <c r="B15" s="344">
        <v>1440000</v>
      </c>
      <c r="C15" s="345">
        <v>554000</v>
      </c>
      <c r="D15" s="342">
        <f t="shared" si="0"/>
        <v>554000</v>
      </c>
      <c r="E15" s="343" t="s">
        <v>15</v>
      </c>
      <c r="F15" s="344">
        <v>1440000</v>
      </c>
      <c r="G15" s="345">
        <v>5000</v>
      </c>
      <c r="H15" s="342">
        <f t="shared" si="1"/>
        <v>559000</v>
      </c>
      <c r="I15" s="343" t="s">
        <v>15</v>
      </c>
      <c r="J15" s="344">
        <v>1440000</v>
      </c>
      <c r="K15" s="345">
        <v>0</v>
      </c>
      <c r="L15" s="342">
        <f t="shared" si="2"/>
        <v>559000</v>
      </c>
      <c r="M15" s="343" t="s">
        <v>15</v>
      </c>
      <c r="N15" s="344">
        <v>1440000</v>
      </c>
      <c r="O15" s="345">
        <v>0</v>
      </c>
      <c r="P15" s="342">
        <f t="shared" si="3"/>
        <v>559000</v>
      </c>
    </row>
    <row r="16" spans="1:16" ht="18" customHeight="1" x14ac:dyDescent="0.35">
      <c r="A16" s="343" t="s">
        <v>8</v>
      </c>
      <c r="B16" s="344">
        <v>7796450</v>
      </c>
      <c r="C16" s="345">
        <v>742650</v>
      </c>
      <c r="D16" s="342">
        <f t="shared" si="0"/>
        <v>742650</v>
      </c>
      <c r="E16" s="343" t="s">
        <v>8</v>
      </c>
      <c r="F16" s="344">
        <v>7796450</v>
      </c>
      <c r="G16" s="345">
        <v>604212</v>
      </c>
      <c r="H16" s="342">
        <f t="shared" si="1"/>
        <v>1346862</v>
      </c>
      <c r="I16" s="343" t="s">
        <v>8</v>
      </c>
      <c r="J16" s="344">
        <v>7796450</v>
      </c>
      <c r="K16" s="345">
        <v>604112</v>
      </c>
      <c r="L16" s="342">
        <f t="shared" si="2"/>
        <v>1950974</v>
      </c>
      <c r="M16" s="343" t="s">
        <v>8</v>
      </c>
      <c r="N16" s="344">
        <v>7796450</v>
      </c>
      <c r="O16" s="345">
        <v>691618</v>
      </c>
      <c r="P16" s="342">
        <f t="shared" si="3"/>
        <v>2642592</v>
      </c>
    </row>
    <row r="17" spans="1:16" ht="18" customHeight="1" thickBot="1" x14ac:dyDescent="0.4">
      <c r="A17" s="441" t="s">
        <v>284</v>
      </c>
      <c r="B17" s="346">
        <f>SUM(B7:B16)</f>
        <v>26924400</v>
      </c>
      <c r="C17" s="347">
        <f>SUM(C7:C16)</f>
        <v>2442385.96</v>
      </c>
      <c r="D17" s="347">
        <f>SUM(D7:D16)</f>
        <v>2442385.96</v>
      </c>
      <c r="E17" s="499" t="s">
        <v>284</v>
      </c>
      <c r="F17" s="346">
        <f>SUM(F7:F16)</f>
        <v>26924400</v>
      </c>
      <c r="G17" s="347">
        <f>SUM(G7:G16)</f>
        <v>1784088.07</v>
      </c>
      <c r="H17" s="347">
        <f>SUM(H7:H16)</f>
        <v>4226474.0299999993</v>
      </c>
      <c r="I17" s="509" t="s">
        <v>284</v>
      </c>
      <c r="J17" s="346">
        <f>SUM(J7:J16)</f>
        <v>26924400</v>
      </c>
      <c r="K17" s="347">
        <f>SUM(K7:K16)</f>
        <v>1718540.3299999998</v>
      </c>
      <c r="L17" s="347">
        <f>SUM(L7:L16)</f>
        <v>5945014.3599999994</v>
      </c>
      <c r="M17" s="588" t="s">
        <v>284</v>
      </c>
      <c r="N17" s="346">
        <f>SUM(N7:N16)</f>
        <v>26924400</v>
      </c>
      <c r="O17" s="347">
        <f>SUM(O7:O16)</f>
        <v>1938411.8</v>
      </c>
      <c r="P17" s="347">
        <f>SUM(P7:P16)</f>
        <v>7883426.1599999992</v>
      </c>
    </row>
    <row r="18" spans="1:16" ht="18" customHeight="1" thickTop="1" x14ac:dyDescent="0.35">
      <c r="A18" s="348" t="s">
        <v>285</v>
      </c>
      <c r="B18" s="612" t="s">
        <v>286</v>
      </c>
      <c r="C18" s="613"/>
      <c r="D18" s="614"/>
      <c r="E18" s="348" t="s">
        <v>285</v>
      </c>
      <c r="F18" s="612" t="s">
        <v>286</v>
      </c>
      <c r="G18" s="613"/>
      <c r="H18" s="614"/>
      <c r="I18" s="348" t="s">
        <v>285</v>
      </c>
      <c r="J18" s="612" t="s">
        <v>286</v>
      </c>
      <c r="K18" s="613"/>
      <c r="L18" s="614"/>
      <c r="M18" s="348" t="s">
        <v>285</v>
      </c>
      <c r="N18" s="612" t="s">
        <v>286</v>
      </c>
      <c r="O18" s="613"/>
      <c r="P18" s="614"/>
    </row>
    <row r="19" spans="1:16" ht="21.75" customHeight="1" x14ac:dyDescent="0.35">
      <c r="A19" s="339" t="s">
        <v>16</v>
      </c>
      <c r="B19" s="349">
        <v>351600</v>
      </c>
      <c r="C19" s="341">
        <v>0</v>
      </c>
      <c r="D19" s="341"/>
      <c r="E19" s="339" t="s">
        <v>16</v>
      </c>
      <c r="F19" s="349">
        <v>351600</v>
      </c>
      <c r="G19" s="341">
        <v>1700</v>
      </c>
      <c r="H19" s="341">
        <f>G19</f>
        <v>1700</v>
      </c>
      <c r="I19" s="339" t="s">
        <v>16</v>
      </c>
      <c r="J19" s="349">
        <v>351600</v>
      </c>
      <c r="K19" s="341">
        <v>0</v>
      </c>
      <c r="L19" s="341">
        <f>H19</f>
        <v>1700</v>
      </c>
      <c r="M19" s="339" t="s">
        <v>16</v>
      </c>
      <c r="N19" s="349">
        <v>351600</v>
      </c>
      <c r="O19" s="341">
        <f>70600</f>
        <v>70600</v>
      </c>
      <c r="P19" s="341">
        <f>L19+O19</f>
        <v>72300</v>
      </c>
    </row>
    <row r="20" spans="1:16" ht="19.5" customHeight="1" x14ac:dyDescent="0.35">
      <c r="A20" s="339" t="s">
        <v>17</v>
      </c>
      <c r="B20" s="350">
        <v>3724000</v>
      </c>
      <c r="C20" s="351">
        <v>0</v>
      </c>
      <c r="D20" s="341"/>
      <c r="E20" s="339" t="s">
        <v>17</v>
      </c>
      <c r="F20" s="350">
        <v>3724000</v>
      </c>
      <c r="G20" s="351">
        <v>0</v>
      </c>
      <c r="H20" s="341">
        <f>D20</f>
        <v>0</v>
      </c>
      <c r="I20" s="339" t="s">
        <v>17</v>
      </c>
      <c r="J20" s="350">
        <v>3724000</v>
      </c>
      <c r="K20" s="351">
        <v>0</v>
      </c>
      <c r="L20" s="341">
        <f>H20</f>
        <v>0</v>
      </c>
      <c r="M20" s="339" t="s">
        <v>17</v>
      </c>
      <c r="N20" s="350">
        <v>3724000</v>
      </c>
      <c r="O20" s="351">
        <v>0</v>
      </c>
      <c r="P20" s="341">
        <f>L20</f>
        <v>0</v>
      </c>
    </row>
    <row r="21" spans="1:16" ht="21" x14ac:dyDescent="0.35">
      <c r="A21" s="352" t="s">
        <v>287</v>
      </c>
      <c r="B21" s="353">
        <f>SUM(B19:B20)</f>
        <v>4075600</v>
      </c>
      <c r="C21" s="354">
        <f>SUM(C19:C20)</f>
        <v>0</v>
      </c>
      <c r="D21" s="354">
        <f>SUM(D19:D20)</f>
        <v>0</v>
      </c>
      <c r="E21" s="352" t="s">
        <v>287</v>
      </c>
      <c r="F21" s="353">
        <f>SUM(F19:F20)</f>
        <v>4075600</v>
      </c>
      <c r="G21" s="354">
        <f>SUM(G19:G20)</f>
        <v>1700</v>
      </c>
      <c r="H21" s="354">
        <f>SUM(H19:H20)</f>
        <v>1700</v>
      </c>
      <c r="I21" s="352" t="s">
        <v>287</v>
      </c>
      <c r="J21" s="353">
        <f>SUM(J19:J20)</f>
        <v>4075600</v>
      </c>
      <c r="K21" s="354">
        <f>SUM(K19:K20)</f>
        <v>0</v>
      </c>
      <c r="L21" s="354">
        <f>SUM(L19:L20)</f>
        <v>1700</v>
      </c>
      <c r="M21" s="352" t="s">
        <v>287</v>
      </c>
      <c r="N21" s="353">
        <f>SUM(N19:N20)</f>
        <v>4075600</v>
      </c>
      <c r="O21" s="354">
        <f>SUM(O19:O20)</f>
        <v>70600</v>
      </c>
      <c r="P21" s="354">
        <f>SUM(P19:P20)</f>
        <v>72300</v>
      </c>
    </row>
    <row r="22" spans="1:16" ht="21.75" thickBot="1" x14ac:dyDescent="0.4">
      <c r="A22" s="355" t="s">
        <v>359</v>
      </c>
      <c r="B22" s="356">
        <f>B17+B21</f>
        <v>31000000</v>
      </c>
      <c r="C22" s="357">
        <f>C17+C21</f>
        <v>2442385.96</v>
      </c>
      <c r="D22" s="357">
        <f>D17+D21</f>
        <v>2442385.96</v>
      </c>
      <c r="E22" s="355" t="s">
        <v>359</v>
      </c>
      <c r="F22" s="356">
        <f>F17+F21</f>
        <v>31000000</v>
      </c>
      <c r="G22" s="357">
        <f>G17+G21</f>
        <v>1785788.07</v>
      </c>
      <c r="H22" s="357">
        <f>H17+H21</f>
        <v>4228174.0299999993</v>
      </c>
      <c r="I22" s="355" t="s">
        <v>359</v>
      </c>
      <c r="J22" s="356">
        <f>J17+J21</f>
        <v>31000000</v>
      </c>
      <c r="K22" s="357">
        <f>K17+K21</f>
        <v>1718540.3299999998</v>
      </c>
      <c r="L22" s="357">
        <f>L17+L21</f>
        <v>5946714.3599999994</v>
      </c>
      <c r="M22" s="355" t="s">
        <v>359</v>
      </c>
      <c r="N22" s="356">
        <f>N17+N21</f>
        <v>31000000</v>
      </c>
      <c r="O22" s="357">
        <f>O17+O21</f>
        <v>2009011.8</v>
      </c>
      <c r="P22" s="357">
        <f>P17+P21</f>
        <v>7955726.1599999992</v>
      </c>
    </row>
    <row r="23" spans="1:16" ht="21.75" thickTop="1" x14ac:dyDescent="0.35">
      <c r="A23" s="358" t="s">
        <v>435</v>
      </c>
      <c r="B23" s="359"/>
      <c r="C23" s="360"/>
      <c r="D23" s="360"/>
      <c r="E23" s="358" t="s">
        <v>435</v>
      </c>
      <c r="F23" s="359"/>
      <c r="G23" s="360"/>
      <c r="H23" s="360"/>
      <c r="I23" s="358" t="s">
        <v>435</v>
      </c>
      <c r="J23" s="359"/>
      <c r="K23" s="360"/>
      <c r="L23" s="360"/>
      <c r="M23" s="358" t="s">
        <v>435</v>
      </c>
      <c r="N23" s="359"/>
      <c r="O23" s="360"/>
      <c r="P23" s="360"/>
    </row>
    <row r="24" spans="1:16" ht="21" x14ac:dyDescent="0.35">
      <c r="A24" s="361" t="s">
        <v>351</v>
      </c>
      <c r="B24" s="362"/>
      <c r="C24" s="363"/>
      <c r="D24" s="363"/>
      <c r="E24" s="361" t="s">
        <v>351</v>
      </c>
      <c r="F24" s="362"/>
      <c r="G24" s="363"/>
      <c r="H24" s="363">
        <f>D24</f>
        <v>0</v>
      </c>
      <c r="I24" s="361" t="s">
        <v>351</v>
      </c>
      <c r="J24" s="362"/>
      <c r="K24" s="363"/>
      <c r="L24" s="363">
        <f>H24</f>
        <v>0</v>
      </c>
      <c r="M24" s="361" t="s">
        <v>351</v>
      </c>
      <c r="N24" s="362"/>
      <c r="O24" s="363"/>
      <c r="P24" s="363">
        <f>L24</f>
        <v>0</v>
      </c>
    </row>
    <row r="25" spans="1:16" ht="21" x14ac:dyDescent="0.35">
      <c r="A25" s="361" t="s">
        <v>393</v>
      </c>
      <c r="B25" s="362"/>
      <c r="C25" s="363"/>
      <c r="D25" s="363"/>
      <c r="E25" s="361" t="s">
        <v>393</v>
      </c>
      <c r="F25" s="362"/>
      <c r="G25" s="363"/>
      <c r="H25" s="363">
        <f t="shared" ref="H25:H26" si="4">D25</f>
        <v>0</v>
      </c>
      <c r="I25" s="361" t="s">
        <v>393</v>
      </c>
      <c r="J25" s="362"/>
      <c r="K25" s="363"/>
      <c r="L25" s="363">
        <f t="shared" ref="L25:L26" si="5">H25</f>
        <v>0</v>
      </c>
      <c r="M25" s="361" t="s">
        <v>393</v>
      </c>
      <c r="N25" s="362"/>
      <c r="O25" s="363"/>
      <c r="P25" s="363">
        <f t="shared" ref="P25:P26" si="6">L25</f>
        <v>0</v>
      </c>
    </row>
    <row r="26" spans="1:16" ht="21" x14ac:dyDescent="0.35">
      <c r="A26" s="436" t="s">
        <v>352</v>
      </c>
      <c r="B26" s="362"/>
      <c r="C26" s="363"/>
      <c r="D26" s="363"/>
      <c r="E26" s="436" t="s">
        <v>352</v>
      </c>
      <c r="F26" s="362"/>
      <c r="G26" s="363"/>
      <c r="H26" s="363">
        <f t="shared" si="4"/>
        <v>0</v>
      </c>
      <c r="I26" s="436" t="s">
        <v>352</v>
      </c>
      <c r="J26" s="362"/>
      <c r="K26" s="363"/>
      <c r="L26" s="363">
        <f t="shared" si="5"/>
        <v>0</v>
      </c>
      <c r="M26" s="436" t="s">
        <v>352</v>
      </c>
      <c r="N26" s="362"/>
      <c r="O26" s="363"/>
      <c r="P26" s="363">
        <f t="shared" si="6"/>
        <v>0</v>
      </c>
    </row>
    <row r="27" spans="1:16" ht="21" x14ac:dyDescent="0.35">
      <c r="A27" s="361"/>
      <c r="B27" s="362"/>
      <c r="C27" s="363"/>
      <c r="D27" s="363"/>
      <c r="E27" s="361"/>
      <c r="F27" s="362"/>
      <c r="G27" s="363"/>
      <c r="H27" s="363"/>
      <c r="I27" s="361"/>
      <c r="J27" s="362"/>
      <c r="K27" s="363"/>
      <c r="L27" s="363"/>
      <c r="M27" s="361" t="s">
        <v>572</v>
      </c>
      <c r="N27" s="362"/>
      <c r="O27" s="363">
        <v>30000</v>
      </c>
      <c r="P27" s="363">
        <f>O27</f>
        <v>30000</v>
      </c>
    </row>
    <row r="28" spans="1:16" ht="21.75" thickBot="1" x14ac:dyDescent="0.4">
      <c r="A28" s="364" t="s">
        <v>436</v>
      </c>
      <c r="B28" s="346"/>
      <c r="C28" s="347">
        <f>SUM(C24:C26)</f>
        <v>0</v>
      </c>
      <c r="D28" s="347">
        <f>SUM(D24:D26)</f>
        <v>0</v>
      </c>
      <c r="E28" s="364" t="s">
        <v>436</v>
      </c>
      <c r="F28" s="346"/>
      <c r="G28" s="347">
        <f>SUM(G24:G26)</f>
        <v>0</v>
      </c>
      <c r="H28" s="347">
        <f>SUM(H24:H26)</f>
        <v>0</v>
      </c>
      <c r="I28" s="364" t="s">
        <v>436</v>
      </c>
      <c r="J28" s="346"/>
      <c r="K28" s="347">
        <f>SUM(K24:K26)</f>
        <v>0</v>
      </c>
      <c r="L28" s="347">
        <f>SUM(L24:L26)</f>
        <v>0</v>
      </c>
      <c r="M28" s="364" t="s">
        <v>436</v>
      </c>
      <c r="N28" s="346"/>
      <c r="O28" s="347">
        <f>SUM(O24:O27)</f>
        <v>30000</v>
      </c>
      <c r="P28" s="347">
        <f>SUM(P24:P27)</f>
        <v>30000</v>
      </c>
    </row>
    <row r="29" spans="1:16" ht="22.5" thickTop="1" thickBot="1" x14ac:dyDescent="0.4">
      <c r="A29" s="365" t="s">
        <v>360</v>
      </c>
      <c r="B29" s="366">
        <f>B17+B21</f>
        <v>31000000</v>
      </c>
      <c r="C29" s="366">
        <f>C17+C21+C28</f>
        <v>2442385.96</v>
      </c>
      <c r="D29" s="366">
        <f>D28+D22</f>
        <v>2442385.96</v>
      </c>
      <c r="E29" s="365" t="s">
        <v>360</v>
      </c>
      <c r="F29" s="366">
        <f>F17+F21</f>
        <v>31000000</v>
      </c>
      <c r="G29" s="366">
        <f>G17+G21+G28</f>
        <v>1785788.07</v>
      </c>
      <c r="H29" s="366">
        <f>H28+H22</f>
        <v>4228174.0299999993</v>
      </c>
      <c r="I29" s="365" t="s">
        <v>360</v>
      </c>
      <c r="J29" s="366">
        <f>J17+J21</f>
        <v>31000000</v>
      </c>
      <c r="K29" s="366">
        <f>K17+K21+K28</f>
        <v>1718540.3299999998</v>
      </c>
      <c r="L29" s="366">
        <f>L28+L22</f>
        <v>5946714.3599999994</v>
      </c>
      <c r="M29" s="365" t="s">
        <v>360</v>
      </c>
      <c r="N29" s="366">
        <f>N17+N21</f>
        <v>31000000</v>
      </c>
      <c r="O29" s="366">
        <f>O17+O21+O28</f>
        <v>2039011.8</v>
      </c>
      <c r="P29" s="366">
        <f>P28+P22</f>
        <v>7985726.1599999992</v>
      </c>
    </row>
    <row r="30" spans="1:16" ht="20.25" thickTop="1" x14ac:dyDescent="0.3">
      <c r="A30" s="241"/>
      <c r="B30" s="241"/>
      <c r="C30" s="308"/>
      <c r="D30" s="9"/>
      <c r="E30" s="241"/>
      <c r="F30" s="241"/>
      <c r="G30" s="308"/>
      <c r="H30" s="9"/>
      <c r="I30" s="241"/>
      <c r="J30" s="241"/>
      <c r="K30" s="308"/>
      <c r="L30" s="9"/>
      <c r="M30" s="241"/>
      <c r="N30" s="241"/>
      <c r="O30" s="308"/>
      <c r="P30" s="9"/>
    </row>
    <row r="31" spans="1:16" ht="19.5" x14ac:dyDescent="0.3">
      <c r="A31" s="241"/>
      <c r="B31" s="241"/>
      <c r="C31" s="308"/>
      <c r="D31" s="9"/>
      <c r="E31" s="241"/>
      <c r="F31" s="241"/>
      <c r="G31" s="308"/>
      <c r="H31" s="9"/>
      <c r="I31" s="241"/>
      <c r="J31" s="241"/>
      <c r="K31" s="308"/>
      <c r="L31" s="9"/>
      <c r="M31" s="241"/>
      <c r="N31" s="241"/>
      <c r="O31" s="308"/>
      <c r="P31" s="9"/>
    </row>
    <row r="32" spans="1:16" ht="19.5" x14ac:dyDescent="0.3">
      <c r="A32" s="241"/>
      <c r="B32" s="241"/>
      <c r="C32" s="9"/>
      <c r="D32" s="8"/>
      <c r="E32" s="241"/>
      <c r="F32" s="241"/>
      <c r="G32" s="9"/>
      <c r="H32" s="8"/>
      <c r="I32" s="241"/>
      <c r="J32" s="241"/>
      <c r="K32" s="9"/>
      <c r="L32" s="8"/>
      <c r="M32" s="241"/>
      <c r="N32" s="241"/>
      <c r="O32" s="9"/>
      <c r="P32" s="8"/>
    </row>
    <row r="33" spans="1:16" ht="19.5" x14ac:dyDescent="0.3">
      <c r="A33" s="241"/>
      <c r="B33" s="241"/>
      <c r="C33" s="9"/>
      <c r="D33" s="8"/>
      <c r="E33" s="241"/>
      <c r="F33" s="241"/>
      <c r="G33" s="9"/>
      <c r="H33" s="8"/>
      <c r="I33" s="241"/>
      <c r="J33" s="241"/>
      <c r="K33" s="9"/>
      <c r="L33" s="8"/>
      <c r="M33" s="241"/>
      <c r="N33" s="241"/>
      <c r="O33" s="9"/>
      <c r="P33" s="8"/>
    </row>
  </sheetData>
  <mergeCells count="20">
    <mergeCell ref="A1:D1"/>
    <mergeCell ref="A2:D2"/>
    <mergeCell ref="A3:D3"/>
    <mergeCell ref="A4:D4"/>
    <mergeCell ref="B18:D18"/>
    <mergeCell ref="E1:H1"/>
    <mergeCell ref="E2:H2"/>
    <mergeCell ref="E3:H3"/>
    <mergeCell ref="E4:H4"/>
    <mergeCell ref="F18:H18"/>
    <mergeCell ref="I1:L1"/>
    <mergeCell ref="I2:L2"/>
    <mergeCell ref="I3:L3"/>
    <mergeCell ref="I4:L4"/>
    <mergeCell ref="J18:L18"/>
    <mergeCell ref="M1:P1"/>
    <mergeCell ref="M2:P2"/>
    <mergeCell ref="M3:P3"/>
    <mergeCell ref="M4:P4"/>
    <mergeCell ref="N18:P18"/>
  </mergeCells>
  <pageMargins left="0.82" right="0.11811023622047245" top="0.27559055118110237" bottom="0.74803149606299213" header="0.31496062992125984" footer="0.31496062992125984"/>
  <pageSetup paperSize="9" scale="85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0"/>
  <sheetViews>
    <sheetView topLeftCell="A20" workbookViewId="0">
      <selection sqref="A1:G32"/>
    </sheetView>
  </sheetViews>
  <sheetFormatPr defaultRowHeight="15" x14ac:dyDescent="0.25"/>
  <cols>
    <col min="1" max="1" width="13.25" style="243" customWidth="1"/>
    <col min="2" max="4" width="9" style="243"/>
    <col min="5" max="5" width="10.125" style="243" customWidth="1"/>
    <col min="6" max="6" width="12.625" style="243" bestFit="1" customWidth="1"/>
    <col min="7" max="7" width="15.625" style="243" customWidth="1"/>
    <col min="8" max="8" width="15.25" style="243" customWidth="1"/>
    <col min="9" max="9" width="14.375" style="243" customWidth="1"/>
    <col min="10" max="16384" width="9" style="243"/>
  </cols>
  <sheetData>
    <row r="1" spans="1:10" ht="21" x14ac:dyDescent="0.35">
      <c r="A1" s="616" t="s">
        <v>323</v>
      </c>
      <c r="B1" s="616"/>
      <c r="C1" s="616"/>
      <c r="D1" s="616"/>
      <c r="E1" s="616"/>
      <c r="F1" s="616"/>
      <c r="G1" s="616"/>
      <c r="H1" s="368"/>
    </row>
    <row r="2" spans="1:10" ht="21" x14ac:dyDescent="0.35">
      <c r="A2" s="616" t="s">
        <v>578</v>
      </c>
      <c r="B2" s="616"/>
      <c r="C2" s="616"/>
      <c r="D2" s="616"/>
      <c r="E2" s="616"/>
      <c r="F2" s="616"/>
      <c r="G2" s="616"/>
      <c r="H2" s="368"/>
    </row>
    <row r="3" spans="1:10" x14ac:dyDescent="0.25">
      <c r="A3" s="244"/>
      <c r="B3" s="244"/>
      <c r="C3" s="244"/>
      <c r="D3" s="244"/>
      <c r="E3" s="244"/>
      <c r="F3" s="244"/>
      <c r="G3" s="244"/>
    </row>
    <row r="4" spans="1:10" ht="29.25" customHeight="1" x14ac:dyDescent="0.35">
      <c r="A4" s="389" t="s">
        <v>298</v>
      </c>
      <c r="B4" s="389" t="s">
        <v>299</v>
      </c>
      <c r="C4" s="389"/>
      <c r="D4" s="389" t="s">
        <v>300</v>
      </c>
      <c r="E4" s="389"/>
      <c r="F4" s="388"/>
      <c r="G4" s="384">
        <v>5153899.78</v>
      </c>
      <c r="I4" s="429"/>
      <c r="J4" s="430"/>
    </row>
    <row r="5" spans="1:10" ht="29.25" customHeight="1" x14ac:dyDescent="0.35">
      <c r="A5" s="389" t="s">
        <v>298</v>
      </c>
      <c r="B5" s="389" t="s">
        <v>299</v>
      </c>
      <c r="C5" s="389"/>
      <c r="D5" s="389" t="s">
        <v>301</v>
      </c>
      <c r="E5" s="389"/>
      <c r="F5" s="388"/>
      <c r="G5" s="384">
        <v>547756.71</v>
      </c>
    </row>
    <row r="6" spans="1:10" ht="29.25" customHeight="1" x14ac:dyDescent="0.35">
      <c r="A6" s="389" t="s">
        <v>302</v>
      </c>
      <c r="B6" s="389" t="s">
        <v>299</v>
      </c>
      <c r="C6" s="389"/>
      <c r="D6" s="389" t="s">
        <v>401</v>
      </c>
      <c r="E6" s="389"/>
      <c r="F6" s="388"/>
      <c r="G6" s="384">
        <v>11838000</v>
      </c>
    </row>
    <row r="7" spans="1:10" ht="29.25" customHeight="1" x14ac:dyDescent="0.35">
      <c r="A7" s="389" t="s">
        <v>302</v>
      </c>
      <c r="B7" s="389" t="s">
        <v>299</v>
      </c>
      <c r="C7" s="389"/>
      <c r="D7" s="389" t="s">
        <v>303</v>
      </c>
      <c r="E7" s="389"/>
      <c r="F7" s="388"/>
      <c r="G7" s="384">
        <v>816.97</v>
      </c>
    </row>
    <row r="8" spans="1:10" ht="29.25" customHeight="1" x14ac:dyDescent="0.35">
      <c r="A8" s="389" t="s">
        <v>304</v>
      </c>
      <c r="B8" s="389" t="s">
        <v>299</v>
      </c>
      <c r="C8" s="389"/>
      <c r="D8" s="389" t="s">
        <v>305</v>
      </c>
      <c r="E8" s="389"/>
      <c r="F8" s="388"/>
      <c r="G8" s="384">
        <v>990384.07</v>
      </c>
    </row>
    <row r="9" spans="1:10" x14ac:dyDescent="0.25">
      <c r="A9" s="244"/>
      <c r="B9" s="244"/>
      <c r="C9" s="244"/>
      <c r="D9" s="244"/>
      <c r="E9" s="244"/>
      <c r="F9" s="244"/>
      <c r="G9" s="244"/>
    </row>
    <row r="10" spans="1:10" ht="21.75" thickBot="1" x14ac:dyDescent="0.4">
      <c r="A10" s="244"/>
      <c r="B10" s="244"/>
      <c r="C10" s="244"/>
      <c r="D10" s="244"/>
      <c r="E10" s="390" t="s">
        <v>49</v>
      </c>
      <c r="F10" s="244"/>
      <c r="G10" s="431">
        <f>SUM(G4:G9)</f>
        <v>18530857.530000001</v>
      </c>
    </row>
    <row r="11" spans="1:10" ht="21.75" thickTop="1" x14ac:dyDescent="0.35">
      <c r="A11" s="244"/>
      <c r="B11" s="244"/>
      <c r="C11" s="244"/>
      <c r="D11" s="244"/>
      <c r="E11" s="244"/>
      <c r="F11" s="244"/>
      <c r="G11" s="432"/>
    </row>
    <row r="12" spans="1:10" ht="21" x14ac:dyDescent="0.35">
      <c r="A12" s="616" t="s">
        <v>323</v>
      </c>
      <c r="B12" s="616"/>
      <c r="C12" s="616"/>
      <c r="D12" s="616"/>
      <c r="E12" s="616"/>
      <c r="F12" s="616"/>
      <c r="G12" s="616"/>
    </row>
    <row r="13" spans="1:10" ht="21" x14ac:dyDescent="0.35">
      <c r="A13" s="616" t="str">
        <f>A2</f>
        <v>ณ  วันที่  31 มกราคม  2562</v>
      </c>
      <c r="B13" s="616"/>
      <c r="C13" s="616"/>
      <c r="D13" s="616"/>
      <c r="E13" s="616"/>
      <c r="F13" s="616"/>
      <c r="G13" s="616"/>
    </row>
    <row r="14" spans="1:10" x14ac:dyDescent="0.25">
      <c r="A14" s="244"/>
      <c r="B14" s="244"/>
      <c r="C14" s="244"/>
      <c r="D14" s="244"/>
      <c r="E14" s="244"/>
      <c r="F14" s="244"/>
      <c r="G14" s="244"/>
    </row>
    <row r="15" spans="1:10" ht="21" x14ac:dyDescent="0.35">
      <c r="A15" s="389" t="s">
        <v>298</v>
      </c>
      <c r="B15" s="389" t="s">
        <v>322</v>
      </c>
      <c r="C15" s="389"/>
      <c r="D15" s="389" t="s">
        <v>355</v>
      </c>
      <c r="E15" s="389"/>
      <c r="F15" s="388"/>
      <c r="G15" s="384">
        <v>2363156.91</v>
      </c>
      <c r="H15" s="367"/>
      <c r="I15" s="367"/>
    </row>
    <row r="16" spans="1:10" ht="21" x14ac:dyDescent="0.35">
      <c r="A16" s="389"/>
      <c r="B16" s="389"/>
      <c r="C16" s="389"/>
      <c r="D16" s="389"/>
      <c r="E16" s="389"/>
      <c r="F16" s="388"/>
      <c r="G16" s="384"/>
      <c r="H16" s="380"/>
      <c r="I16" s="380"/>
    </row>
    <row r="17" spans="1:9" ht="21" x14ac:dyDescent="0.35">
      <c r="A17" s="244"/>
      <c r="B17" s="244"/>
      <c r="C17" s="244"/>
      <c r="D17" s="244"/>
      <c r="E17" s="244"/>
      <c r="F17" s="244"/>
      <c r="G17" s="244"/>
      <c r="H17" s="367"/>
      <c r="I17" s="433"/>
    </row>
    <row r="18" spans="1:9" ht="21.75" thickBot="1" x14ac:dyDescent="0.4">
      <c r="A18" s="244"/>
      <c r="B18" s="244"/>
      <c r="C18" s="244"/>
      <c r="D18" s="244"/>
      <c r="E18" s="390" t="s">
        <v>49</v>
      </c>
      <c r="F18" s="244"/>
      <c r="G18" s="431">
        <f>SUM(G15:G17)</f>
        <v>2363156.91</v>
      </c>
      <c r="H18" s="367"/>
      <c r="I18" s="433">
        <f>G18+G10</f>
        <v>20894014.440000001</v>
      </c>
    </row>
    <row r="19" spans="1:9" ht="22.5" customHeight="1" thickTop="1" x14ac:dyDescent="0.25">
      <c r="A19" s="244"/>
      <c r="B19" s="244"/>
      <c r="C19" s="244"/>
      <c r="D19" s="244"/>
      <c r="E19" s="244"/>
      <c r="F19" s="244"/>
      <c r="G19" s="244"/>
    </row>
    <row r="20" spans="1:9" ht="21" x14ac:dyDescent="0.35">
      <c r="A20" s="615" t="s">
        <v>50</v>
      </c>
      <c r="B20" s="615"/>
      <c r="C20" s="615"/>
      <c r="D20" s="615"/>
      <c r="E20" s="615"/>
      <c r="F20" s="615"/>
      <c r="G20" s="615"/>
      <c r="I20" s="434"/>
    </row>
    <row r="21" spans="1:9" ht="21" x14ac:dyDescent="0.35">
      <c r="A21" s="615" t="s">
        <v>332</v>
      </c>
      <c r="B21" s="615"/>
      <c r="C21" s="615"/>
      <c r="D21" s="615"/>
      <c r="E21" s="615"/>
      <c r="F21" s="615"/>
      <c r="G21" s="615"/>
    </row>
    <row r="22" spans="1:9" ht="21" x14ac:dyDescent="0.35">
      <c r="A22" s="615" t="str">
        <f>A13</f>
        <v>ณ  วันที่  31 มกราคม  2562</v>
      </c>
      <c r="B22" s="615"/>
      <c r="C22" s="615"/>
      <c r="D22" s="615"/>
      <c r="E22" s="615"/>
      <c r="F22" s="615"/>
      <c r="G22" s="615"/>
    </row>
    <row r="23" spans="1:9" ht="21" x14ac:dyDescent="0.35">
      <c r="A23" s="381"/>
      <c r="B23" s="381"/>
      <c r="C23" s="381"/>
      <c r="D23" s="381"/>
      <c r="E23" s="381"/>
      <c r="F23" s="381"/>
      <c r="G23" s="381"/>
    </row>
    <row r="24" spans="1:9" ht="21" x14ac:dyDescent="0.35">
      <c r="A24" s="383" t="s">
        <v>263</v>
      </c>
      <c r="B24" s="383"/>
      <c r="C24" s="383"/>
      <c r="D24" s="383"/>
      <c r="E24" s="383"/>
      <c r="F24" s="384"/>
      <c r="G24" s="379">
        <f>5437.2</f>
        <v>5437.2</v>
      </c>
      <c r="H24" s="385"/>
    </row>
    <row r="25" spans="1:9" ht="21" x14ac:dyDescent="0.35">
      <c r="A25" s="383" t="s">
        <v>331</v>
      </c>
      <c r="B25" s="386"/>
      <c r="C25" s="386"/>
      <c r="D25" s="386"/>
      <c r="E25" s="386"/>
      <c r="F25" s="387"/>
      <c r="G25" s="379">
        <f>399100-36075-27500-12450</f>
        <v>323075</v>
      </c>
      <c r="H25" s="385"/>
    </row>
    <row r="26" spans="1:9" ht="21" x14ac:dyDescent="0.35">
      <c r="A26" s="383" t="s">
        <v>333</v>
      </c>
      <c r="B26" s="386"/>
      <c r="C26" s="386"/>
      <c r="D26" s="386"/>
      <c r="E26" s="386"/>
      <c r="F26" s="387"/>
      <c r="G26" s="379">
        <v>7812</v>
      </c>
      <c r="H26" s="385"/>
    </row>
    <row r="27" spans="1:9" ht="21" x14ac:dyDescent="0.35">
      <c r="A27" s="383" t="s">
        <v>335</v>
      </c>
      <c r="B27" s="386"/>
      <c r="C27" s="386"/>
      <c r="D27" s="386"/>
      <c r="E27" s="386"/>
      <c r="F27" s="387"/>
      <c r="G27" s="379">
        <f>1026684.27+20000-20000+1072.44</f>
        <v>1027756.71</v>
      </c>
      <c r="H27" s="385"/>
    </row>
    <row r="28" spans="1:9" ht="21" x14ac:dyDescent="0.35">
      <c r="A28" s="388" t="s">
        <v>433</v>
      </c>
      <c r="B28" s="383"/>
      <c r="C28" s="383"/>
      <c r="D28" s="390"/>
      <c r="E28" s="383"/>
      <c r="F28" s="384"/>
      <c r="G28" s="487">
        <v>156245.5</v>
      </c>
      <c r="H28" s="385"/>
    </row>
    <row r="29" spans="1:9" ht="21" x14ac:dyDescent="0.35">
      <c r="A29" s="388"/>
      <c r="B29" s="383"/>
      <c r="C29" s="383"/>
      <c r="D29" s="390"/>
      <c r="E29" s="383"/>
      <c r="F29" s="384"/>
      <c r="G29" s="487"/>
      <c r="H29" s="385"/>
    </row>
    <row r="30" spans="1:9" ht="21" x14ac:dyDescent="0.35">
      <c r="A30" s="383"/>
      <c r="B30" s="386"/>
      <c r="C30" s="386"/>
      <c r="D30" s="386"/>
      <c r="E30" s="386"/>
      <c r="F30" s="387"/>
      <c r="G30" s="379"/>
      <c r="H30" s="385"/>
    </row>
    <row r="31" spans="1:9" ht="21.75" thickBot="1" x14ac:dyDescent="0.4">
      <c r="A31" s="388"/>
      <c r="B31" s="383"/>
      <c r="C31" s="383"/>
      <c r="D31" s="390"/>
      <c r="E31" s="383"/>
      <c r="F31" s="384"/>
      <c r="G31" s="392">
        <f>SUM(G24:G28)</f>
        <v>1520326.41</v>
      </c>
    </row>
    <row r="32" spans="1:9" ht="20.25" thickTop="1" x14ac:dyDescent="0.3">
      <c r="A32" s="241"/>
      <c r="B32" s="386"/>
      <c r="C32" s="386"/>
      <c r="D32" s="386"/>
      <c r="E32" s="386"/>
      <c r="F32" s="386"/>
    </row>
    <row r="50" spans="1:7" ht="19.5" x14ac:dyDescent="0.3">
      <c r="A50" s="241"/>
      <c r="B50" s="386"/>
      <c r="C50" s="386"/>
      <c r="D50" s="386"/>
      <c r="E50" s="386"/>
      <c r="F50" s="386"/>
      <c r="G50" s="435"/>
    </row>
  </sheetData>
  <mergeCells count="7">
    <mergeCell ref="A21:G21"/>
    <mergeCell ref="A22:G22"/>
    <mergeCell ref="A1:G1"/>
    <mergeCell ref="A2:G2"/>
    <mergeCell ref="A13:G13"/>
    <mergeCell ref="A12:G12"/>
    <mergeCell ref="A20:G20"/>
  </mergeCells>
  <pageMargins left="0.75" right="0.11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0"/>
  <sheetViews>
    <sheetView topLeftCell="A68" workbookViewId="0">
      <selection activeCell="A36" sqref="A36:G71"/>
    </sheetView>
  </sheetViews>
  <sheetFormatPr defaultRowHeight="21" x14ac:dyDescent="0.35"/>
  <cols>
    <col min="1" max="1" width="13.25" style="243" customWidth="1"/>
    <col min="2" max="5" width="9" style="243"/>
    <col min="6" max="6" width="12.625" style="375" bestFit="1" customWidth="1"/>
    <col min="7" max="7" width="15.625" style="243" customWidth="1"/>
    <col min="8" max="8" width="15.25" style="589" customWidth="1"/>
    <col min="9" max="9" width="14.375" style="243" customWidth="1"/>
    <col min="10" max="16384" width="9" style="243"/>
  </cols>
  <sheetData>
    <row r="1" spans="1:9" x14ac:dyDescent="0.35">
      <c r="A1" s="610" t="s">
        <v>50</v>
      </c>
      <c r="B1" s="610"/>
      <c r="C1" s="610"/>
      <c r="D1" s="610"/>
      <c r="E1" s="610"/>
      <c r="F1" s="610"/>
      <c r="G1" s="610"/>
      <c r="I1" s="367"/>
    </row>
    <row r="2" spans="1:9" x14ac:dyDescent="0.35">
      <c r="A2" s="616" t="s">
        <v>321</v>
      </c>
      <c r="B2" s="616"/>
      <c r="C2" s="616"/>
      <c r="D2" s="616"/>
      <c r="E2" s="616"/>
      <c r="F2" s="616"/>
      <c r="G2" s="616"/>
      <c r="H2" s="487"/>
      <c r="I2" s="368"/>
    </row>
    <row r="3" spans="1:9" x14ac:dyDescent="0.35">
      <c r="A3" s="616" t="s">
        <v>579</v>
      </c>
      <c r="B3" s="616"/>
      <c r="C3" s="616"/>
      <c r="D3" s="616"/>
      <c r="E3" s="616"/>
      <c r="F3" s="616"/>
      <c r="G3" s="616"/>
      <c r="H3" s="487"/>
      <c r="I3" s="368"/>
    </row>
    <row r="4" spans="1:9" ht="8.25" customHeight="1" x14ac:dyDescent="0.35">
      <c r="A4" s="369"/>
      <c r="B4" s="370"/>
      <c r="C4" s="371"/>
      <c r="D4" s="371"/>
      <c r="E4" s="371"/>
      <c r="F4" s="372"/>
      <c r="G4" s="371"/>
      <c r="H4" s="487"/>
      <c r="I4" s="373"/>
    </row>
    <row r="5" spans="1:9" ht="20.25" customHeight="1" x14ac:dyDescent="0.35">
      <c r="A5" s="374" t="s">
        <v>536</v>
      </c>
      <c r="B5" s="370"/>
      <c r="C5" s="371"/>
      <c r="D5" s="371"/>
      <c r="E5" s="371"/>
      <c r="G5" s="487">
        <v>20130</v>
      </c>
      <c r="I5" s="373"/>
    </row>
    <row r="6" spans="1:9" ht="20.25" customHeight="1" x14ac:dyDescent="0.35">
      <c r="A6" s="374" t="s">
        <v>537</v>
      </c>
      <c r="B6" s="370"/>
      <c r="C6" s="371"/>
      <c r="D6" s="371"/>
      <c r="E6" s="371"/>
      <c r="F6" s="243"/>
      <c r="G6" s="487">
        <v>12732</v>
      </c>
      <c r="I6" s="373"/>
    </row>
    <row r="7" spans="1:9" ht="20.25" customHeight="1" x14ac:dyDescent="0.35">
      <c r="A7" s="376" t="s">
        <v>538</v>
      </c>
      <c r="B7" s="370"/>
      <c r="C7" s="371"/>
      <c r="D7" s="371"/>
      <c r="E7" s="371"/>
      <c r="F7" s="243"/>
      <c r="G7" s="487">
        <v>1600</v>
      </c>
      <c r="H7" s="243"/>
      <c r="I7" s="373"/>
    </row>
    <row r="8" spans="1:9" ht="20.25" customHeight="1" x14ac:dyDescent="0.35">
      <c r="A8" s="376" t="s">
        <v>539</v>
      </c>
      <c r="B8" s="370"/>
      <c r="C8" s="371"/>
      <c r="D8" s="371"/>
      <c r="E8" s="371"/>
      <c r="F8" s="243"/>
      <c r="G8" s="487">
        <v>6600</v>
      </c>
      <c r="H8" s="243"/>
      <c r="I8" s="373"/>
    </row>
    <row r="9" spans="1:9" ht="20.25" customHeight="1" x14ac:dyDescent="0.35">
      <c r="A9" s="376" t="s">
        <v>540</v>
      </c>
      <c r="B9" s="370"/>
      <c r="C9" s="371"/>
      <c r="D9" s="371"/>
      <c r="E9" s="371"/>
      <c r="F9" s="243"/>
      <c r="G9" s="487">
        <v>800</v>
      </c>
      <c r="H9" s="243"/>
      <c r="I9" s="373"/>
    </row>
    <row r="10" spans="1:9" ht="20.25" customHeight="1" x14ac:dyDescent="0.35">
      <c r="A10" s="376" t="s">
        <v>541</v>
      </c>
      <c r="B10" s="370"/>
      <c r="C10" s="371"/>
      <c r="D10" s="371"/>
      <c r="E10" s="371"/>
      <c r="F10" s="243"/>
      <c r="G10" s="487">
        <v>2318.58</v>
      </c>
      <c r="H10" s="243"/>
      <c r="I10" s="373"/>
    </row>
    <row r="11" spans="1:9" ht="20.25" customHeight="1" x14ac:dyDescent="0.35">
      <c r="A11" s="376" t="s">
        <v>542</v>
      </c>
      <c r="B11" s="370"/>
      <c r="C11" s="371"/>
      <c r="D11" s="371"/>
      <c r="E11" s="371"/>
      <c r="F11" s="243"/>
      <c r="G11" s="487">
        <v>3950</v>
      </c>
      <c r="H11" s="243"/>
      <c r="I11" s="373"/>
    </row>
    <row r="12" spans="1:9" ht="20.25" customHeight="1" x14ac:dyDescent="0.35">
      <c r="A12" s="376" t="s">
        <v>571</v>
      </c>
      <c r="B12" s="370"/>
      <c r="C12" s="371"/>
      <c r="D12" s="371"/>
      <c r="E12" s="371"/>
      <c r="F12" s="243"/>
      <c r="G12" s="487">
        <v>600</v>
      </c>
      <c r="H12" s="243"/>
      <c r="I12" s="373"/>
    </row>
    <row r="13" spans="1:9" ht="20.25" customHeight="1" x14ac:dyDescent="0.35">
      <c r="A13" s="376" t="s">
        <v>543</v>
      </c>
      <c r="B13" s="370"/>
      <c r="C13" s="371"/>
      <c r="D13" s="371"/>
      <c r="E13" s="371"/>
      <c r="F13" s="243"/>
      <c r="G13" s="487">
        <v>552398.09</v>
      </c>
      <c r="H13" s="243"/>
      <c r="I13" s="373"/>
    </row>
    <row r="14" spans="1:9" ht="20.25" customHeight="1" x14ac:dyDescent="0.35">
      <c r="A14" s="376" t="s">
        <v>544</v>
      </c>
      <c r="B14" s="370"/>
      <c r="C14" s="371"/>
      <c r="D14" s="371"/>
      <c r="E14" s="371"/>
      <c r="F14" s="243"/>
      <c r="G14" s="487">
        <v>180492.25</v>
      </c>
      <c r="H14" s="243"/>
      <c r="I14" s="373"/>
    </row>
    <row r="15" spans="1:9" ht="20.25" customHeight="1" x14ac:dyDescent="0.35">
      <c r="A15" s="376" t="s">
        <v>545</v>
      </c>
      <c r="B15" s="370"/>
      <c r="C15" s="371"/>
      <c r="D15" s="371"/>
      <c r="E15" s="371"/>
      <c r="F15" s="243"/>
      <c r="G15" s="487">
        <v>378082.26</v>
      </c>
      <c r="H15" s="243"/>
      <c r="I15" s="373"/>
    </row>
    <row r="16" spans="1:9" ht="20.25" customHeight="1" x14ac:dyDescent="0.35">
      <c r="A16" s="376" t="s">
        <v>546</v>
      </c>
      <c r="B16" s="370"/>
      <c r="C16" s="371"/>
      <c r="D16" s="371"/>
      <c r="E16" s="371"/>
      <c r="F16" s="243"/>
      <c r="G16" s="487">
        <v>9229.27</v>
      </c>
      <c r="H16" s="243"/>
      <c r="I16" s="373"/>
    </row>
    <row r="17" spans="1:9" ht="21.75" customHeight="1" x14ac:dyDescent="0.35">
      <c r="A17" s="376" t="s">
        <v>547</v>
      </c>
      <c r="B17" s="377"/>
      <c r="C17" s="377"/>
      <c r="D17" s="377"/>
      <c r="E17" s="377"/>
      <c r="F17" s="243"/>
      <c r="G17" s="589">
        <v>5617.41</v>
      </c>
      <c r="H17" s="243"/>
      <c r="I17" s="372"/>
    </row>
    <row r="18" spans="1:9" ht="21.75" customHeight="1" x14ac:dyDescent="0.35">
      <c r="A18" s="376" t="s">
        <v>548</v>
      </c>
      <c r="B18" s="377"/>
      <c r="C18" s="377"/>
      <c r="D18" s="377"/>
      <c r="E18" s="377"/>
      <c r="F18" s="243"/>
      <c r="G18" s="589">
        <v>3695073</v>
      </c>
      <c r="H18" s="243"/>
      <c r="I18" s="372"/>
    </row>
    <row r="19" spans="1:9" ht="21.75" customHeight="1" x14ac:dyDescent="0.35">
      <c r="A19" s="238" t="s">
        <v>549</v>
      </c>
      <c r="B19" s="377"/>
      <c r="C19" s="377"/>
      <c r="D19" s="377"/>
      <c r="E19" s="377"/>
      <c r="F19" s="243"/>
      <c r="G19" s="589">
        <v>70946.399999999994</v>
      </c>
      <c r="H19" s="243"/>
      <c r="I19" s="372"/>
    </row>
    <row r="20" spans="1:9" ht="21.75" customHeight="1" x14ac:dyDescent="0.35">
      <c r="A20" s="376" t="s">
        <v>550</v>
      </c>
      <c r="B20" s="377"/>
      <c r="C20" s="377"/>
      <c r="D20" s="377"/>
      <c r="E20" s="377"/>
      <c r="F20" s="243"/>
      <c r="G20" s="589">
        <v>87.3</v>
      </c>
      <c r="H20" s="243"/>
      <c r="I20" s="372"/>
    </row>
    <row r="21" spans="1:9" ht="21.75" customHeight="1" x14ac:dyDescent="0.35">
      <c r="A21" s="376" t="s">
        <v>535</v>
      </c>
      <c r="B21" s="377"/>
      <c r="C21" s="377"/>
      <c r="D21" s="377"/>
      <c r="E21" s="377"/>
      <c r="F21" s="243"/>
      <c r="G21" s="589">
        <v>30000</v>
      </c>
      <c r="H21" s="243"/>
      <c r="I21" s="372"/>
    </row>
    <row r="22" spans="1:9" ht="21.75" customHeight="1" x14ac:dyDescent="0.35">
      <c r="A22" s="374"/>
      <c r="B22" s="377"/>
      <c r="C22" s="377"/>
      <c r="D22" s="377"/>
      <c r="E22" s="377"/>
      <c r="F22" s="243"/>
      <c r="G22" s="372"/>
      <c r="I22" s="372"/>
    </row>
    <row r="23" spans="1:9" ht="21.75" customHeight="1" x14ac:dyDescent="0.35">
      <c r="A23" s="374"/>
      <c r="B23" s="377"/>
      <c r="C23" s="377"/>
      <c r="D23" s="377"/>
      <c r="E23" s="377"/>
      <c r="F23" s="243"/>
      <c r="G23" s="372"/>
      <c r="I23" s="372"/>
    </row>
    <row r="24" spans="1:9" ht="21.75" customHeight="1" x14ac:dyDescent="0.35">
      <c r="B24" s="377"/>
      <c r="C24" s="377"/>
      <c r="D24" s="377"/>
      <c r="E24" s="377"/>
      <c r="F24" s="243"/>
      <c r="G24" s="372"/>
      <c r="I24" s="372"/>
    </row>
    <row r="25" spans="1:9" ht="21.75" customHeight="1" thickBot="1" x14ac:dyDescent="0.4">
      <c r="A25" s="374"/>
      <c r="B25" s="377"/>
      <c r="C25" s="377"/>
      <c r="D25" s="377"/>
      <c r="E25" s="377"/>
      <c r="F25" s="372"/>
      <c r="G25" s="378">
        <f>SUM(G5:G22)</f>
        <v>4970656.5599999996</v>
      </c>
      <c r="I25" s="372"/>
    </row>
    <row r="26" spans="1:9" ht="21.75" customHeight="1" thickTop="1" x14ac:dyDescent="0.35">
      <c r="A26" s="374"/>
      <c r="B26" s="377"/>
      <c r="C26" s="377"/>
      <c r="D26" s="377"/>
      <c r="E26" s="377"/>
      <c r="F26" s="372"/>
      <c r="G26" s="379"/>
      <c r="I26" s="372"/>
    </row>
    <row r="27" spans="1:9" ht="21.75" customHeight="1" x14ac:dyDescent="0.35">
      <c r="A27" s="374"/>
      <c r="B27" s="377"/>
      <c r="C27" s="377"/>
      <c r="D27" s="377"/>
      <c r="E27" s="377"/>
      <c r="F27" s="372"/>
      <c r="G27" s="379"/>
      <c r="I27" s="372"/>
    </row>
    <row r="28" spans="1:9" x14ac:dyDescent="0.35">
      <c r="A28" s="610" t="s">
        <v>50</v>
      </c>
      <c r="B28" s="610"/>
      <c r="C28" s="610"/>
      <c r="D28" s="610"/>
      <c r="E28" s="610"/>
      <c r="F28" s="610"/>
      <c r="G28" s="610"/>
    </row>
    <row r="29" spans="1:9" ht="22.5" customHeight="1" x14ac:dyDescent="0.35">
      <c r="A29" s="616" t="s">
        <v>429</v>
      </c>
      <c r="B29" s="616"/>
      <c r="C29" s="616"/>
      <c r="D29" s="616"/>
      <c r="E29" s="616"/>
      <c r="F29" s="616"/>
      <c r="G29" s="616"/>
    </row>
    <row r="30" spans="1:9" x14ac:dyDescent="0.35">
      <c r="A30" s="616" t="str">
        <f>A38</f>
        <v>ณ  วันที่  31  มกราคม  2562</v>
      </c>
      <c r="B30" s="616"/>
      <c r="C30" s="616"/>
      <c r="D30" s="616"/>
      <c r="E30" s="616"/>
      <c r="F30" s="616"/>
      <c r="G30" s="616"/>
    </row>
    <row r="33" spans="1:9" x14ac:dyDescent="0.35">
      <c r="A33" s="376" t="s">
        <v>457</v>
      </c>
      <c r="G33" s="379">
        <v>613662</v>
      </c>
    </row>
    <row r="34" spans="1:9" x14ac:dyDescent="0.35">
      <c r="A34" s="376"/>
      <c r="G34" s="379"/>
    </row>
    <row r="35" spans="1:9" ht="21.75" thickBot="1" x14ac:dyDescent="0.4">
      <c r="A35" s="376"/>
      <c r="G35" s="378">
        <f ca="1">SUM(G33:G35)</f>
        <v>613662</v>
      </c>
    </row>
    <row r="36" spans="1:9" ht="24" customHeight="1" thickTop="1" x14ac:dyDescent="0.35">
      <c r="A36" s="615" t="s">
        <v>50</v>
      </c>
      <c r="B36" s="615"/>
      <c r="C36" s="615"/>
      <c r="D36" s="615"/>
      <c r="E36" s="615"/>
      <c r="F36" s="615"/>
      <c r="G36" s="615"/>
      <c r="I36" s="367"/>
    </row>
    <row r="37" spans="1:9" ht="18.75" customHeight="1" x14ac:dyDescent="0.35">
      <c r="A37" s="615" t="s">
        <v>404</v>
      </c>
      <c r="B37" s="615"/>
      <c r="C37" s="615"/>
      <c r="D37" s="615"/>
      <c r="E37" s="615"/>
      <c r="F37" s="615"/>
      <c r="G37" s="615"/>
      <c r="H37" s="590"/>
      <c r="I37" s="380"/>
    </row>
    <row r="38" spans="1:9" ht="18" customHeight="1" x14ac:dyDescent="0.35">
      <c r="A38" s="615" t="str">
        <f>A55</f>
        <v>ณ  วันที่  31  มกราคม  2562</v>
      </c>
      <c r="B38" s="615"/>
      <c r="C38" s="615"/>
      <c r="D38" s="615"/>
      <c r="E38" s="615"/>
      <c r="F38" s="615"/>
      <c r="G38" s="615"/>
      <c r="H38" s="590"/>
      <c r="I38" s="380"/>
    </row>
    <row r="39" spans="1:9" ht="8.25" customHeight="1" x14ac:dyDescent="0.35">
      <c r="A39" s="381"/>
      <c r="B39" s="381"/>
      <c r="C39" s="381"/>
      <c r="D39" s="381"/>
      <c r="E39" s="381"/>
      <c r="F39" s="382"/>
      <c r="G39" s="381"/>
      <c r="H39" s="590"/>
      <c r="I39" s="380"/>
    </row>
    <row r="40" spans="1:9" ht="19.5" customHeight="1" x14ac:dyDescent="0.35">
      <c r="A40" s="383" t="s">
        <v>263</v>
      </c>
      <c r="B40" s="383"/>
      <c r="C40" s="383"/>
      <c r="D40" s="383"/>
      <c r="E40" s="383"/>
      <c r="F40" s="384"/>
      <c r="G40" s="385">
        <v>5437.2</v>
      </c>
      <c r="I40" s="386"/>
    </row>
    <row r="41" spans="1:9" ht="19.5" customHeight="1" x14ac:dyDescent="0.35">
      <c r="A41" s="383" t="s">
        <v>333</v>
      </c>
      <c r="B41" s="386"/>
      <c r="C41" s="386"/>
      <c r="D41" s="386"/>
      <c r="E41" s="386"/>
      <c r="F41" s="387"/>
      <c r="G41" s="385">
        <v>7812</v>
      </c>
      <c r="I41" s="386"/>
    </row>
    <row r="42" spans="1:9" ht="19.5" customHeight="1" x14ac:dyDescent="0.35">
      <c r="A42" s="383" t="s">
        <v>366</v>
      </c>
      <c r="B42" s="386"/>
      <c r="C42" s="386"/>
      <c r="D42" s="386"/>
      <c r="E42" s="386"/>
      <c r="F42" s="387"/>
      <c r="G42" s="385">
        <v>666.9</v>
      </c>
      <c r="I42" s="386"/>
    </row>
    <row r="43" spans="1:9" ht="19.5" customHeight="1" x14ac:dyDescent="0.35">
      <c r="A43" s="388" t="s">
        <v>36</v>
      </c>
      <c r="B43" s="383"/>
      <c r="C43" s="383"/>
      <c r="D43" s="383"/>
      <c r="E43" s="383"/>
      <c r="F43" s="384"/>
      <c r="G43" s="385">
        <v>14900</v>
      </c>
      <c r="I43" s="386"/>
    </row>
    <row r="44" spans="1:9" ht="19.5" customHeight="1" x14ac:dyDescent="0.35">
      <c r="A44" s="388" t="s">
        <v>43</v>
      </c>
      <c r="B44" s="383"/>
      <c r="C44" s="383"/>
      <c r="D44" s="383"/>
      <c r="E44" s="383"/>
      <c r="F44" s="384"/>
      <c r="G44" s="385">
        <v>48485</v>
      </c>
      <c r="I44" s="385"/>
    </row>
    <row r="45" spans="1:9" ht="19.5" customHeight="1" x14ac:dyDescent="0.35">
      <c r="A45" s="388" t="s">
        <v>37</v>
      </c>
      <c r="B45" s="383"/>
      <c r="C45" s="383"/>
      <c r="D45" s="383"/>
      <c r="E45" s="383"/>
      <c r="F45" s="384"/>
      <c r="G45" s="385">
        <v>146789.60999999999</v>
      </c>
      <c r="I45" s="386"/>
    </row>
    <row r="46" spans="1:9" ht="19.5" customHeight="1" x14ac:dyDescent="0.35">
      <c r="A46" s="389" t="s">
        <v>319</v>
      </c>
      <c r="B46" s="383"/>
      <c r="C46" s="383"/>
      <c r="D46" s="383"/>
      <c r="E46" s="383"/>
      <c r="F46" s="384"/>
      <c r="G46" s="385">
        <v>109400</v>
      </c>
      <c r="I46" s="386"/>
    </row>
    <row r="47" spans="1:9" ht="21.75" customHeight="1" x14ac:dyDescent="0.35">
      <c r="A47" s="389" t="s">
        <v>378</v>
      </c>
      <c r="B47" s="383"/>
      <c r="C47" s="383"/>
      <c r="D47" s="383"/>
      <c r="E47" s="383"/>
      <c r="F47" s="384"/>
      <c r="G47" s="385">
        <v>12667</v>
      </c>
      <c r="I47" s="386"/>
    </row>
    <row r="48" spans="1:9" ht="19.5" customHeight="1" x14ac:dyDescent="0.35">
      <c r="A48" s="389"/>
      <c r="B48" s="383"/>
      <c r="C48" s="383"/>
      <c r="D48" s="390"/>
      <c r="E48" s="383"/>
      <c r="F48" s="384"/>
      <c r="G48" s="385"/>
      <c r="I48" s="386"/>
    </row>
    <row r="49" spans="1:9" ht="19.5" customHeight="1" x14ac:dyDescent="0.35">
      <c r="A49" s="388"/>
      <c r="B49" s="383"/>
      <c r="C49" s="383"/>
      <c r="D49" s="390"/>
      <c r="E49" s="383"/>
      <c r="F49" s="384"/>
      <c r="G49" s="391"/>
      <c r="I49" s="386"/>
    </row>
    <row r="50" spans="1:9" ht="19.5" customHeight="1" thickBot="1" x14ac:dyDescent="0.4">
      <c r="A50" s="241"/>
      <c r="B50" s="386"/>
      <c r="C50" s="386"/>
      <c r="D50" s="386"/>
      <c r="E50" s="386"/>
      <c r="F50" s="387"/>
      <c r="G50" s="392">
        <f>SUM(G40:G48)</f>
        <v>346157.70999999996</v>
      </c>
      <c r="I50" s="386"/>
    </row>
    <row r="51" spans="1:9" ht="18.75" customHeight="1" thickTop="1" x14ac:dyDescent="0.35">
      <c r="B51" s="386"/>
      <c r="F51" s="243"/>
      <c r="I51" s="393"/>
    </row>
    <row r="52" spans="1:9" ht="15.75" customHeight="1" x14ac:dyDescent="0.35">
      <c r="A52" s="241"/>
      <c r="B52" s="386"/>
      <c r="C52" s="386"/>
      <c r="D52" s="386"/>
      <c r="E52" s="386"/>
      <c r="F52" s="387"/>
      <c r="G52" s="241"/>
      <c r="I52" s="386"/>
    </row>
    <row r="53" spans="1:9" ht="18.75" customHeight="1" x14ac:dyDescent="0.35">
      <c r="A53" s="615" t="s">
        <v>50</v>
      </c>
      <c r="B53" s="615"/>
      <c r="C53" s="615"/>
      <c r="D53" s="615"/>
      <c r="E53" s="615"/>
      <c r="F53" s="615"/>
      <c r="G53" s="615"/>
    </row>
    <row r="54" spans="1:9" ht="18.75" customHeight="1" x14ac:dyDescent="0.35">
      <c r="A54" s="615" t="s">
        <v>405</v>
      </c>
      <c r="B54" s="615"/>
      <c r="C54" s="615"/>
      <c r="D54" s="615"/>
      <c r="E54" s="615"/>
      <c r="F54" s="615"/>
      <c r="G54" s="615"/>
    </row>
    <row r="55" spans="1:9" ht="20.25" customHeight="1" x14ac:dyDescent="0.35">
      <c r="A55" s="615" t="str">
        <f>A3</f>
        <v>ณ  วันที่  31  มกราคม  2562</v>
      </c>
      <c r="B55" s="615"/>
      <c r="C55" s="615"/>
      <c r="D55" s="615"/>
      <c r="E55" s="615"/>
      <c r="F55" s="615"/>
      <c r="G55" s="615"/>
    </row>
    <row r="56" spans="1:9" ht="10.5" customHeight="1" x14ac:dyDescent="0.35">
      <c r="A56" s="381"/>
      <c r="B56" s="381"/>
      <c r="C56" s="381"/>
      <c r="D56" s="381"/>
      <c r="E56" s="381"/>
      <c r="F56" s="382"/>
      <c r="G56" s="381"/>
    </row>
    <row r="57" spans="1:9" ht="23.25" customHeight="1" x14ac:dyDescent="0.35">
      <c r="A57" s="383" t="s">
        <v>263</v>
      </c>
      <c r="B57" s="383"/>
      <c r="C57" s="383"/>
      <c r="D57" s="383"/>
      <c r="E57" s="383"/>
      <c r="F57" s="384"/>
      <c r="G57" s="394">
        <v>3027.82</v>
      </c>
    </row>
    <row r="58" spans="1:9" ht="23.25" customHeight="1" x14ac:dyDescent="0.35">
      <c r="A58" s="383" t="s">
        <v>333</v>
      </c>
      <c r="B58" s="386"/>
      <c r="C58" s="386"/>
      <c r="D58" s="386"/>
      <c r="E58" s="386"/>
      <c r="F58" s="387"/>
      <c r="G58" s="385">
        <v>7812</v>
      </c>
    </row>
    <row r="59" spans="1:9" ht="23.25" customHeight="1" x14ac:dyDescent="0.35">
      <c r="A59" s="383" t="s">
        <v>365</v>
      </c>
      <c r="B59" s="386"/>
      <c r="C59" s="386"/>
      <c r="D59" s="386"/>
      <c r="E59" s="386"/>
      <c r="F59" s="387"/>
      <c r="G59" s="385">
        <v>666.9</v>
      </c>
    </row>
    <row r="60" spans="1:9" ht="23.25" customHeight="1" x14ac:dyDescent="0.35">
      <c r="A60" s="383" t="s">
        <v>456</v>
      </c>
      <c r="B60" s="386"/>
      <c r="C60" s="386"/>
      <c r="D60" s="386"/>
      <c r="E60" s="386"/>
      <c r="F60" s="387"/>
      <c r="G60" s="385">
        <v>12450</v>
      </c>
    </row>
    <row r="61" spans="1:9" ht="23.25" customHeight="1" x14ac:dyDescent="0.35">
      <c r="A61" s="389" t="s">
        <v>36</v>
      </c>
      <c r="B61" s="383"/>
      <c r="C61" s="383"/>
      <c r="D61" s="383"/>
      <c r="E61" s="383"/>
      <c r="F61" s="384"/>
      <c r="G61" s="385">
        <f>G43</f>
        <v>14900</v>
      </c>
    </row>
    <row r="62" spans="1:9" ht="23.25" customHeight="1" x14ac:dyDescent="0.35">
      <c r="A62" s="389" t="s">
        <v>43</v>
      </c>
      <c r="B62" s="383"/>
      <c r="C62" s="383"/>
      <c r="D62" s="383"/>
      <c r="E62" s="383"/>
      <c r="F62" s="384"/>
      <c r="G62" s="385">
        <f t="shared" ref="G62:G65" si="0">G44</f>
        <v>48485</v>
      </c>
    </row>
    <row r="63" spans="1:9" ht="23.25" customHeight="1" x14ac:dyDescent="0.35">
      <c r="A63" s="389" t="s">
        <v>37</v>
      </c>
      <c r="B63" s="383"/>
      <c r="C63" s="383"/>
      <c r="D63" s="383"/>
      <c r="E63" s="383"/>
      <c r="F63" s="384"/>
      <c r="G63" s="385">
        <f t="shared" si="0"/>
        <v>146789.60999999999</v>
      </c>
    </row>
    <row r="64" spans="1:9" ht="23.25" customHeight="1" x14ac:dyDescent="0.35">
      <c r="A64" s="389" t="s">
        <v>319</v>
      </c>
      <c r="B64" s="383"/>
      <c r="C64" s="383"/>
      <c r="D64" s="383"/>
      <c r="E64" s="383"/>
      <c r="F64" s="384"/>
      <c r="G64" s="385">
        <f t="shared" si="0"/>
        <v>109400</v>
      </c>
    </row>
    <row r="65" spans="1:7" ht="21.75" customHeight="1" x14ac:dyDescent="0.35">
      <c r="A65" s="389" t="s">
        <v>378</v>
      </c>
      <c r="B65" s="383"/>
      <c r="C65" s="383"/>
      <c r="D65" s="383"/>
      <c r="E65" s="383"/>
      <c r="F65" s="384"/>
      <c r="G65" s="385">
        <f t="shared" si="0"/>
        <v>12667</v>
      </c>
    </row>
    <row r="66" spans="1:7" ht="18.75" customHeight="1" x14ac:dyDescent="0.35">
      <c r="A66" s="389" t="s">
        <v>574</v>
      </c>
      <c r="B66" s="383"/>
      <c r="C66" s="383"/>
      <c r="D66" s="390"/>
      <c r="E66" s="383"/>
      <c r="F66" s="384"/>
      <c r="G66" s="385">
        <v>22230</v>
      </c>
    </row>
    <row r="67" spans="1:7" ht="18.75" customHeight="1" x14ac:dyDescent="0.35">
      <c r="A67" s="389" t="s">
        <v>573</v>
      </c>
      <c r="B67" s="383"/>
      <c r="C67" s="383"/>
      <c r="D67" s="390"/>
      <c r="E67" s="383"/>
      <c r="F67" s="384"/>
      <c r="G67" s="385">
        <v>666.9</v>
      </c>
    </row>
    <row r="68" spans="1:7" ht="18.75" customHeight="1" x14ac:dyDescent="0.35">
      <c r="A68" s="389" t="s">
        <v>575</v>
      </c>
      <c r="B68" s="383"/>
      <c r="C68" s="383"/>
      <c r="D68" s="390"/>
      <c r="E68" s="383"/>
      <c r="F68" s="384"/>
      <c r="G68" s="385">
        <v>600</v>
      </c>
    </row>
    <row r="69" spans="1:7" ht="18.75" customHeight="1" x14ac:dyDescent="0.35">
      <c r="A69" s="389"/>
      <c r="B69" s="383"/>
      <c r="C69" s="383"/>
      <c r="D69" s="390"/>
      <c r="E69" s="383"/>
      <c r="F69" s="384"/>
      <c r="G69" s="244"/>
    </row>
    <row r="70" spans="1:7" ht="21" customHeight="1" thickBot="1" x14ac:dyDescent="0.4">
      <c r="A70" s="241"/>
      <c r="B70" s="386"/>
      <c r="C70" s="386"/>
      <c r="D70" s="386"/>
      <c r="E70" s="386"/>
      <c r="F70" s="387"/>
      <c r="G70" s="392">
        <f>SUM(G57:G68)</f>
        <v>379695.23</v>
      </c>
    </row>
    <row r="71" spans="1:7" ht="21.75" thickTop="1" x14ac:dyDescent="0.35">
      <c r="A71" s="376"/>
      <c r="G71" s="8"/>
    </row>
    <row r="72" spans="1:7" x14ac:dyDescent="0.35">
      <c r="A72" s="376"/>
      <c r="G72" s="8"/>
    </row>
    <row r="73" spans="1:7" x14ac:dyDescent="0.35">
      <c r="A73" s="243" t="s">
        <v>407</v>
      </c>
    </row>
    <row r="99" spans="8:8" x14ac:dyDescent="0.35">
      <c r="H99" s="487"/>
    </row>
    <row r="100" spans="8:8" x14ac:dyDescent="0.35">
      <c r="H100" s="487"/>
    </row>
  </sheetData>
  <mergeCells count="12">
    <mergeCell ref="A54:G54"/>
    <mergeCell ref="A55:G55"/>
    <mergeCell ref="A28:G28"/>
    <mergeCell ref="A29:G29"/>
    <mergeCell ref="A36:G36"/>
    <mergeCell ref="A37:G37"/>
    <mergeCell ref="A38:G38"/>
    <mergeCell ref="A1:G1"/>
    <mergeCell ref="A2:G2"/>
    <mergeCell ref="A3:G3"/>
    <mergeCell ref="A30:G30"/>
    <mergeCell ref="A53:G53"/>
  </mergeCells>
  <pageMargins left="0.74" right="0.11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1"/>
  <sheetViews>
    <sheetView topLeftCell="A16" workbookViewId="0">
      <selection activeCell="J64" sqref="J64"/>
    </sheetView>
  </sheetViews>
  <sheetFormatPr defaultRowHeight="15" x14ac:dyDescent="0.25"/>
  <cols>
    <col min="1" max="1" width="6.625" style="243" customWidth="1"/>
    <col min="2" max="2" width="21.875" style="244" customWidth="1"/>
    <col min="3" max="3" width="12" style="244" customWidth="1"/>
    <col min="4" max="4" width="13.25" style="244" customWidth="1"/>
    <col min="5" max="5" width="12.625" style="244" customWidth="1"/>
    <col min="6" max="6" width="12.125" style="428" customWidth="1"/>
    <col min="7" max="7" width="11.625" style="244" customWidth="1"/>
    <col min="8" max="8" width="10.125" style="243" bestFit="1" customWidth="1"/>
    <col min="9" max="16384" width="9" style="243"/>
  </cols>
  <sheetData>
    <row r="1" spans="1:10" ht="21" x14ac:dyDescent="0.35">
      <c r="A1" s="617" t="s">
        <v>50</v>
      </c>
      <c r="B1" s="617"/>
      <c r="C1" s="617"/>
      <c r="D1" s="617"/>
      <c r="E1" s="617"/>
      <c r="F1" s="617"/>
      <c r="G1" s="617"/>
    </row>
    <row r="2" spans="1:10" ht="21" x14ac:dyDescent="0.35">
      <c r="A2" s="617" t="s">
        <v>113</v>
      </c>
      <c r="B2" s="617"/>
      <c r="C2" s="617"/>
      <c r="D2" s="617"/>
      <c r="E2" s="617"/>
      <c r="F2" s="617"/>
      <c r="G2" s="617"/>
    </row>
    <row r="3" spans="1:10" ht="21" x14ac:dyDescent="0.35">
      <c r="A3" s="618" t="s">
        <v>458</v>
      </c>
      <c r="B3" s="618"/>
      <c r="C3" s="618"/>
      <c r="D3" s="618"/>
      <c r="E3" s="618"/>
      <c r="F3" s="618"/>
      <c r="G3" s="618"/>
    </row>
    <row r="4" spans="1:10" ht="21" x14ac:dyDescent="0.25">
      <c r="A4" s="395" t="s">
        <v>114</v>
      </c>
      <c r="B4" s="396" t="s">
        <v>115</v>
      </c>
      <c r="C4" s="396" t="s">
        <v>473</v>
      </c>
      <c r="D4" s="397" t="s">
        <v>29</v>
      </c>
      <c r="E4" s="397" t="s">
        <v>474</v>
      </c>
      <c r="F4" s="398" t="s">
        <v>471</v>
      </c>
      <c r="G4" s="397" t="s">
        <v>48</v>
      </c>
    </row>
    <row r="5" spans="1:10" ht="20.25" customHeight="1" x14ac:dyDescent="0.35">
      <c r="A5" s="399">
        <v>1</v>
      </c>
      <c r="B5" s="400" t="s">
        <v>116</v>
      </c>
      <c r="C5" s="400"/>
      <c r="D5" s="401">
        <v>1060</v>
      </c>
      <c r="E5" s="402"/>
      <c r="F5" s="403"/>
      <c r="G5" s="402">
        <f t="shared" ref="G5:G9" si="0">D5-F5</f>
        <v>1060</v>
      </c>
    </row>
    <row r="6" spans="1:10" ht="20.25" customHeight="1" x14ac:dyDescent="0.35">
      <c r="A6" s="399">
        <v>2</v>
      </c>
      <c r="B6" s="400" t="s">
        <v>117</v>
      </c>
      <c r="C6" s="400"/>
      <c r="D6" s="401">
        <v>1190</v>
      </c>
      <c r="E6" s="402"/>
      <c r="F6" s="403"/>
      <c r="G6" s="402">
        <f t="shared" si="0"/>
        <v>1190</v>
      </c>
    </row>
    <row r="7" spans="1:10" ht="20.25" customHeight="1" x14ac:dyDescent="0.35">
      <c r="A7" s="399">
        <v>3</v>
      </c>
      <c r="B7" s="400" t="s">
        <v>118</v>
      </c>
      <c r="C7" s="400"/>
      <c r="D7" s="401">
        <v>1100</v>
      </c>
      <c r="E7" s="402"/>
      <c r="F7" s="403"/>
      <c r="G7" s="402">
        <f t="shared" si="0"/>
        <v>1100</v>
      </c>
    </row>
    <row r="8" spans="1:10" ht="20.25" customHeight="1" x14ac:dyDescent="0.35">
      <c r="A8" s="399">
        <v>4</v>
      </c>
      <c r="B8" s="400" t="s">
        <v>119</v>
      </c>
      <c r="C8" s="400"/>
      <c r="D8" s="401">
        <v>1690</v>
      </c>
      <c r="E8" s="402"/>
      <c r="F8" s="403"/>
      <c r="G8" s="402">
        <f t="shared" si="0"/>
        <v>1690</v>
      </c>
    </row>
    <row r="9" spans="1:10" ht="20.25" customHeight="1" x14ac:dyDescent="0.35">
      <c r="A9" s="399">
        <v>5</v>
      </c>
      <c r="B9" s="404" t="s">
        <v>122</v>
      </c>
      <c r="C9" s="404"/>
      <c r="D9" s="405">
        <v>3450</v>
      </c>
      <c r="E9" s="405"/>
      <c r="F9" s="406"/>
      <c r="G9" s="402">
        <f t="shared" si="0"/>
        <v>3450</v>
      </c>
    </row>
    <row r="10" spans="1:10" ht="20.25" customHeight="1" x14ac:dyDescent="0.35">
      <c r="A10" s="399">
        <v>6</v>
      </c>
      <c r="B10" s="404" t="s">
        <v>223</v>
      </c>
      <c r="C10" s="404"/>
      <c r="D10" s="405">
        <v>2450</v>
      </c>
      <c r="E10" s="405"/>
      <c r="F10" s="406"/>
      <c r="G10" s="405">
        <f t="shared" ref="G10" si="1">D10-F10</f>
        <v>2450</v>
      </c>
      <c r="J10" s="243" t="s">
        <v>320</v>
      </c>
    </row>
    <row r="11" spans="1:10" ht="20.25" customHeight="1" x14ac:dyDescent="0.35">
      <c r="A11" s="399">
        <v>7</v>
      </c>
      <c r="B11" s="404" t="s">
        <v>155</v>
      </c>
      <c r="C11" s="404"/>
      <c r="D11" s="405">
        <v>14900</v>
      </c>
      <c r="E11" s="405"/>
      <c r="F11" s="406"/>
      <c r="G11" s="405">
        <f>D11-F11</f>
        <v>14900</v>
      </c>
    </row>
    <row r="12" spans="1:10" ht="20.25" customHeight="1" x14ac:dyDescent="0.35">
      <c r="A12" s="399">
        <v>8</v>
      </c>
      <c r="B12" s="404" t="s">
        <v>155</v>
      </c>
      <c r="C12" s="404"/>
      <c r="D12" s="405">
        <v>4925</v>
      </c>
      <c r="E12" s="405"/>
      <c r="F12" s="406"/>
      <c r="G12" s="405">
        <f t="shared" ref="G12:G22" si="2">D12-F12</f>
        <v>4925</v>
      </c>
    </row>
    <row r="13" spans="1:10" ht="20.25" customHeight="1" x14ac:dyDescent="0.35">
      <c r="A13" s="399">
        <v>9</v>
      </c>
      <c r="B13" s="404" t="s">
        <v>155</v>
      </c>
      <c r="C13" s="404"/>
      <c r="D13" s="405">
        <v>2800</v>
      </c>
      <c r="E13" s="405"/>
      <c r="F13" s="406"/>
      <c r="G13" s="405">
        <f t="shared" si="2"/>
        <v>2800</v>
      </c>
    </row>
    <row r="14" spans="1:10" ht="20.25" customHeight="1" x14ac:dyDescent="0.35">
      <c r="A14" s="399">
        <v>10</v>
      </c>
      <c r="B14" s="404" t="s">
        <v>155</v>
      </c>
      <c r="C14" s="404"/>
      <c r="D14" s="405">
        <v>1600</v>
      </c>
      <c r="E14" s="405"/>
      <c r="F14" s="406"/>
      <c r="G14" s="405">
        <f t="shared" si="2"/>
        <v>1600</v>
      </c>
    </row>
    <row r="15" spans="1:10" ht="20.25" customHeight="1" x14ac:dyDescent="0.35">
      <c r="A15" s="399">
        <v>11</v>
      </c>
      <c r="B15" s="404" t="s">
        <v>155</v>
      </c>
      <c r="C15" s="404"/>
      <c r="D15" s="405">
        <v>4950</v>
      </c>
      <c r="E15" s="405"/>
      <c r="F15" s="406"/>
      <c r="G15" s="405">
        <f t="shared" si="2"/>
        <v>4950</v>
      </c>
    </row>
    <row r="16" spans="1:10" ht="20.25" customHeight="1" x14ac:dyDescent="0.35">
      <c r="A16" s="399">
        <v>12</v>
      </c>
      <c r="B16" s="404" t="s">
        <v>334</v>
      </c>
      <c r="C16" s="404"/>
      <c r="D16" s="405">
        <v>1600</v>
      </c>
      <c r="E16" s="405"/>
      <c r="F16" s="406"/>
      <c r="G16" s="405">
        <f t="shared" si="2"/>
        <v>1600</v>
      </c>
    </row>
    <row r="17" spans="1:7" ht="20.25" customHeight="1" x14ac:dyDescent="0.35">
      <c r="A17" s="399">
        <v>13</v>
      </c>
      <c r="B17" s="404" t="s">
        <v>337</v>
      </c>
      <c r="C17" s="404"/>
      <c r="D17" s="405">
        <v>2500</v>
      </c>
      <c r="E17" s="405"/>
      <c r="F17" s="406"/>
      <c r="G17" s="405">
        <f t="shared" si="2"/>
        <v>2500</v>
      </c>
    </row>
    <row r="18" spans="1:7" ht="20.25" customHeight="1" x14ac:dyDescent="0.35">
      <c r="A18" s="399">
        <v>14</v>
      </c>
      <c r="B18" s="404" t="s">
        <v>120</v>
      </c>
      <c r="C18" s="404"/>
      <c r="D18" s="405">
        <v>1850</v>
      </c>
      <c r="E18" s="405"/>
      <c r="F18" s="406"/>
      <c r="G18" s="405">
        <f t="shared" si="2"/>
        <v>1850</v>
      </c>
    </row>
    <row r="19" spans="1:7" ht="20.25" customHeight="1" x14ac:dyDescent="0.35">
      <c r="A19" s="399">
        <v>15</v>
      </c>
      <c r="B19" s="404" t="s">
        <v>120</v>
      </c>
      <c r="C19" s="404"/>
      <c r="D19" s="405">
        <v>750</v>
      </c>
      <c r="E19" s="405"/>
      <c r="F19" s="406"/>
      <c r="G19" s="405">
        <f t="shared" si="2"/>
        <v>750</v>
      </c>
    </row>
    <row r="20" spans="1:7" ht="20.25" customHeight="1" x14ac:dyDescent="0.35">
      <c r="A20" s="399">
        <v>16</v>
      </c>
      <c r="B20" s="404" t="s">
        <v>155</v>
      </c>
      <c r="C20" s="404"/>
      <c r="D20" s="405">
        <v>3875</v>
      </c>
      <c r="E20" s="405"/>
      <c r="F20" s="406"/>
      <c r="G20" s="405">
        <f t="shared" si="2"/>
        <v>3875</v>
      </c>
    </row>
    <row r="21" spans="1:7" ht="20.25" customHeight="1" x14ac:dyDescent="0.35">
      <c r="A21" s="399">
        <v>17</v>
      </c>
      <c r="B21" s="404" t="s">
        <v>120</v>
      </c>
      <c r="C21" s="404"/>
      <c r="D21" s="405">
        <v>4850</v>
      </c>
      <c r="E21" s="405"/>
      <c r="F21" s="406"/>
      <c r="G21" s="405">
        <f t="shared" si="2"/>
        <v>4850</v>
      </c>
    </row>
    <row r="22" spans="1:7" ht="20.25" customHeight="1" x14ac:dyDescent="0.35">
      <c r="A22" s="399">
        <v>18</v>
      </c>
      <c r="B22" s="404" t="s">
        <v>121</v>
      </c>
      <c r="C22" s="404"/>
      <c r="D22" s="405">
        <v>9075</v>
      </c>
      <c r="E22" s="405"/>
      <c r="F22" s="406"/>
      <c r="G22" s="405">
        <f t="shared" si="2"/>
        <v>9075</v>
      </c>
    </row>
    <row r="23" spans="1:7" ht="20.25" customHeight="1" x14ac:dyDescent="0.35">
      <c r="A23" s="399">
        <v>19</v>
      </c>
      <c r="B23" s="404" t="s">
        <v>342</v>
      </c>
      <c r="C23" s="404"/>
      <c r="D23" s="405">
        <v>3300</v>
      </c>
      <c r="E23" s="405"/>
      <c r="F23" s="406"/>
      <c r="G23" s="405">
        <f t="shared" ref="G23:G28" si="3">D23-F23</f>
        <v>3300</v>
      </c>
    </row>
    <row r="24" spans="1:7" ht="20.25" customHeight="1" x14ac:dyDescent="0.35">
      <c r="A24" s="399">
        <v>20</v>
      </c>
      <c r="B24" s="404" t="s">
        <v>340</v>
      </c>
      <c r="C24" s="404"/>
      <c r="D24" s="405">
        <v>5100</v>
      </c>
      <c r="E24" s="405"/>
      <c r="F24" s="406"/>
      <c r="G24" s="405">
        <f t="shared" si="3"/>
        <v>5100</v>
      </c>
    </row>
    <row r="25" spans="1:7" ht="20.25" customHeight="1" x14ac:dyDescent="0.35">
      <c r="A25" s="399">
        <v>21</v>
      </c>
      <c r="B25" s="404" t="s">
        <v>121</v>
      </c>
      <c r="C25" s="404"/>
      <c r="D25" s="405">
        <v>1550</v>
      </c>
      <c r="E25" s="405"/>
      <c r="F25" s="406"/>
      <c r="G25" s="405">
        <f t="shared" si="3"/>
        <v>1550</v>
      </c>
    </row>
    <row r="26" spans="1:7" ht="20.25" customHeight="1" x14ac:dyDescent="0.35">
      <c r="A26" s="399">
        <v>22</v>
      </c>
      <c r="B26" s="407" t="s">
        <v>334</v>
      </c>
      <c r="C26" s="523"/>
      <c r="D26" s="408">
        <v>800</v>
      </c>
      <c r="E26" s="408"/>
      <c r="F26" s="409"/>
      <c r="G26" s="405">
        <f t="shared" si="3"/>
        <v>800</v>
      </c>
    </row>
    <row r="27" spans="1:7" ht="20.25" customHeight="1" x14ac:dyDescent="0.35">
      <c r="A27" s="399">
        <v>23</v>
      </c>
      <c r="B27" s="410" t="s">
        <v>120</v>
      </c>
      <c r="C27" s="416"/>
      <c r="D27" s="409">
        <v>19850</v>
      </c>
      <c r="E27" s="409"/>
      <c r="F27" s="409"/>
      <c r="G27" s="405">
        <f t="shared" si="3"/>
        <v>19850</v>
      </c>
    </row>
    <row r="28" spans="1:7" ht="24.75" customHeight="1" x14ac:dyDescent="0.35">
      <c r="A28" s="399">
        <v>24</v>
      </c>
      <c r="B28" s="410" t="s">
        <v>155</v>
      </c>
      <c r="C28" s="416"/>
      <c r="D28" s="409">
        <v>19150</v>
      </c>
      <c r="E28" s="409"/>
      <c r="F28" s="409"/>
      <c r="G28" s="409">
        <f t="shared" si="3"/>
        <v>19150</v>
      </c>
    </row>
    <row r="29" spans="1:7" ht="24.75" customHeight="1" x14ac:dyDescent="0.35">
      <c r="A29" s="399">
        <v>25</v>
      </c>
      <c r="B29" s="416" t="s">
        <v>334</v>
      </c>
      <c r="C29" s="416"/>
      <c r="D29" s="409">
        <v>795</v>
      </c>
      <c r="E29" s="409"/>
      <c r="F29" s="409"/>
      <c r="G29" s="409">
        <f t="shared" ref="G29" si="4">D29-F29</f>
        <v>795</v>
      </c>
    </row>
    <row r="30" spans="1:7" ht="24.75" customHeight="1" x14ac:dyDescent="0.35">
      <c r="A30" s="399">
        <v>26</v>
      </c>
      <c r="B30" s="410" t="s">
        <v>120</v>
      </c>
      <c r="C30" s="410"/>
      <c r="D30" s="417">
        <v>1000</v>
      </c>
      <c r="E30" s="417"/>
      <c r="F30" s="417"/>
      <c r="G30" s="409">
        <f>D30-F30</f>
        <v>1000</v>
      </c>
    </row>
    <row r="31" spans="1:7" ht="24.75" customHeight="1" x14ac:dyDescent="0.35">
      <c r="A31" s="399">
        <v>27</v>
      </c>
      <c r="B31" s="418" t="s">
        <v>356</v>
      </c>
      <c r="C31" s="418"/>
      <c r="D31" s="349">
        <v>5300</v>
      </c>
      <c r="E31" s="349"/>
      <c r="F31" s="349"/>
      <c r="G31" s="417">
        <f>D31-F31</f>
        <v>5300</v>
      </c>
    </row>
    <row r="32" spans="1:7" ht="24.75" customHeight="1" x14ac:dyDescent="0.35">
      <c r="A32" s="399">
        <v>28</v>
      </c>
      <c r="B32" s="410" t="s">
        <v>120</v>
      </c>
      <c r="C32" s="410"/>
      <c r="D32" s="417">
        <v>6600</v>
      </c>
      <c r="E32" s="417"/>
      <c r="F32" s="417"/>
      <c r="G32" s="417">
        <f>D32-F32</f>
        <v>6600</v>
      </c>
    </row>
    <row r="33" spans="1:7" ht="24.75" customHeight="1" x14ac:dyDescent="0.35">
      <c r="A33" s="399">
        <v>29</v>
      </c>
      <c r="B33" s="410" t="s">
        <v>353</v>
      </c>
      <c r="C33" s="410"/>
      <c r="D33" s="417">
        <v>14350</v>
      </c>
      <c r="E33" s="417"/>
      <c r="F33" s="417"/>
      <c r="G33" s="417">
        <f>D33-F33</f>
        <v>14350</v>
      </c>
    </row>
    <row r="34" spans="1:7" ht="27" customHeight="1" x14ac:dyDescent="0.35">
      <c r="A34" s="399">
        <v>30</v>
      </c>
      <c r="B34" s="410" t="s">
        <v>155</v>
      </c>
      <c r="C34" s="410"/>
      <c r="D34" s="417">
        <v>14585</v>
      </c>
      <c r="E34" s="417"/>
      <c r="F34" s="417"/>
      <c r="G34" s="417">
        <f>D34-F34</f>
        <v>14585</v>
      </c>
    </row>
    <row r="35" spans="1:7" ht="27.75" customHeight="1" thickBot="1" x14ac:dyDescent="0.4">
      <c r="A35" s="623" t="s">
        <v>49</v>
      </c>
      <c r="B35" s="623"/>
      <c r="C35" s="522"/>
      <c r="D35" s="411">
        <f>SUM(D5:D34)</f>
        <v>156995</v>
      </c>
      <c r="E35" s="412"/>
      <c r="F35" s="412">
        <f>SUM(F5:F28)</f>
        <v>0</v>
      </c>
      <c r="G35" s="412">
        <f>D35+E35-F35</f>
        <v>156995</v>
      </c>
    </row>
    <row r="36" spans="1:7" ht="19.5" customHeight="1" thickTop="1" x14ac:dyDescent="0.35">
      <c r="A36" s="413"/>
      <c r="B36" s="413"/>
      <c r="C36" s="413"/>
      <c r="D36" s="414"/>
      <c r="E36" s="415"/>
      <c r="F36" s="415"/>
      <c r="G36" s="415"/>
    </row>
    <row r="37" spans="1:7" ht="19.5" customHeight="1" x14ac:dyDescent="0.35">
      <c r="A37" s="413"/>
      <c r="B37" s="413"/>
      <c r="C37" s="413"/>
      <c r="D37" s="414"/>
      <c r="E37" s="415"/>
      <c r="F37" s="415"/>
      <c r="G37" s="415"/>
    </row>
    <row r="38" spans="1:7" ht="19.5" customHeight="1" x14ac:dyDescent="0.35">
      <c r="A38" s="413"/>
      <c r="B38" s="413"/>
      <c r="C38" s="413"/>
      <c r="D38" s="414"/>
      <c r="E38" s="415"/>
      <c r="F38" s="415"/>
      <c r="G38" s="415"/>
    </row>
    <row r="39" spans="1:7" ht="19.5" customHeight="1" x14ac:dyDescent="0.35">
      <c r="A39" s="413"/>
      <c r="B39" s="413"/>
      <c r="C39" s="413"/>
      <c r="D39" s="414"/>
      <c r="E39" s="415"/>
      <c r="F39" s="415"/>
      <c r="G39" s="415"/>
    </row>
    <row r="40" spans="1:7" ht="21" x14ac:dyDescent="0.35">
      <c r="A40" s="617" t="s">
        <v>50</v>
      </c>
      <c r="B40" s="617"/>
      <c r="C40" s="617"/>
      <c r="D40" s="617"/>
      <c r="E40" s="617"/>
      <c r="F40" s="617"/>
      <c r="G40" s="617"/>
    </row>
    <row r="41" spans="1:7" ht="21" x14ac:dyDescent="0.35">
      <c r="A41" s="617" t="s">
        <v>113</v>
      </c>
      <c r="B41" s="617"/>
      <c r="C41" s="617"/>
      <c r="D41" s="617"/>
      <c r="E41" s="617"/>
      <c r="F41" s="617"/>
      <c r="G41" s="617"/>
    </row>
    <row r="42" spans="1:7" ht="21" x14ac:dyDescent="0.35">
      <c r="A42" s="618" t="str">
        <f>A3</f>
        <v>ประจำปีงบประมาณ 2562 (ณ 31  ธันวาคม  2561)</v>
      </c>
      <c r="B42" s="618"/>
      <c r="C42" s="618"/>
      <c r="D42" s="618"/>
      <c r="E42" s="618"/>
      <c r="F42" s="618"/>
      <c r="G42" s="618"/>
    </row>
    <row r="43" spans="1:7" ht="21" x14ac:dyDescent="0.25">
      <c r="A43" s="395" t="s">
        <v>114</v>
      </c>
      <c r="B43" s="396" t="s">
        <v>115</v>
      </c>
      <c r="C43" s="396" t="s">
        <v>472</v>
      </c>
      <c r="D43" s="397" t="s">
        <v>29</v>
      </c>
      <c r="E43" s="397" t="s">
        <v>470</v>
      </c>
      <c r="F43" s="398" t="s">
        <v>471</v>
      </c>
      <c r="G43" s="397" t="s">
        <v>48</v>
      </c>
    </row>
    <row r="44" spans="1:7" ht="21" customHeight="1" x14ac:dyDescent="0.35">
      <c r="A44" s="399">
        <v>31</v>
      </c>
      <c r="B44" s="410" t="s">
        <v>155</v>
      </c>
      <c r="C44" s="410"/>
      <c r="D44" s="417">
        <v>5900</v>
      </c>
      <c r="E44" s="417"/>
      <c r="F44" s="417"/>
      <c r="G44" s="417">
        <f t="shared" ref="G44" si="5">D44-F44</f>
        <v>5900</v>
      </c>
    </row>
    <row r="45" spans="1:7" ht="21" customHeight="1" x14ac:dyDescent="0.35">
      <c r="A45" s="399">
        <v>32</v>
      </c>
      <c r="B45" s="410" t="s">
        <v>339</v>
      </c>
      <c r="C45" s="410"/>
      <c r="D45" s="417">
        <v>4950</v>
      </c>
      <c r="E45" s="417"/>
      <c r="F45" s="417"/>
      <c r="G45" s="417">
        <f t="shared" ref="G45:G50" si="6">D45-F45</f>
        <v>4950</v>
      </c>
    </row>
    <row r="46" spans="1:7" ht="21" customHeight="1" x14ac:dyDescent="0.35">
      <c r="A46" s="399">
        <v>33</v>
      </c>
      <c r="B46" s="410" t="s">
        <v>341</v>
      </c>
      <c r="C46" s="410"/>
      <c r="D46" s="417">
        <v>6000</v>
      </c>
      <c r="E46" s="417"/>
      <c r="F46" s="417">
        <v>6000</v>
      </c>
      <c r="G46" s="417">
        <f t="shared" si="6"/>
        <v>0</v>
      </c>
    </row>
    <row r="47" spans="1:7" ht="21" customHeight="1" x14ac:dyDescent="0.35">
      <c r="A47" s="399">
        <v>34</v>
      </c>
      <c r="B47" s="410" t="s">
        <v>341</v>
      </c>
      <c r="C47" s="410"/>
      <c r="D47" s="417">
        <v>7000</v>
      </c>
      <c r="E47" s="417"/>
      <c r="F47" s="417">
        <v>7000</v>
      </c>
      <c r="G47" s="417">
        <f t="shared" si="6"/>
        <v>0</v>
      </c>
    </row>
    <row r="48" spans="1:7" ht="21" customHeight="1" x14ac:dyDescent="0.35">
      <c r="A48" s="399">
        <v>35</v>
      </c>
      <c r="B48" s="410" t="s">
        <v>341</v>
      </c>
      <c r="C48" s="410"/>
      <c r="D48" s="417">
        <v>1800</v>
      </c>
      <c r="E48" s="417"/>
      <c r="F48" s="417">
        <v>1800</v>
      </c>
      <c r="G48" s="417">
        <f t="shared" si="6"/>
        <v>0</v>
      </c>
    </row>
    <row r="49" spans="1:7" ht="21" customHeight="1" x14ac:dyDescent="0.35">
      <c r="A49" s="399">
        <v>36</v>
      </c>
      <c r="B49" s="410" t="s">
        <v>341</v>
      </c>
      <c r="C49" s="410"/>
      <c r="D49" s="417">
        <v>800</v>
      </c>
      <c r="E49" s="417"/>
      <c r="F49" s="417">
        <v>800</v>
      </c>
      <c r="G49" s="417">
        <f t="shared" si="6"/>
        <v>0</v>
      </c>
    </row>
    <row r="50" spans="1:7" ht="21" customHeight="1" x14ac:dyDescent="0.35">
      <c r="A50" s="399">
        <v>37</v>
      </c>
      <c r="B50" s="410" t="s">
        <v>341</v>
      </c>
      <c r="C50" s="410"/>
      <c r="D50" s="417">
        <v>800</v>
      </c>
      <c r="E50" s="417"/>
      <c r="F50" s="417">
        <v>800</v>
      </c>
      <c r="G50" s="417">
        <f t="shared" si="6"/>
        <v>0</v>
      </c>
    </row>
    <row r="51" spans="1:7" ht="21" customHeight="1" x14ac:dyDescent="0.35">
      <c r="A51" s="399">
        <v>38</v>
      </c>
      <c r="B51" s="410" t="s">
        <v>341</v>
      </c>
      <c r="C51" s="410"/>
      <c r="D51" s="417">
        <v>1850</v>
      </c>
      <c r="E51" s="417"/>
      <c r="F51" s="417">
        <v>1850</v>
      </c>
      <c r="G51" s="417">
        <f>D51-F51</f>
        <v>0</v>
      </c>
    </row>
    <row r="52" spans="1:7" ht="21" customHeight="1" x14ac:dyDescent="0.35">
      <c r="A52" s="399">
        <v>39</v>
      </c>
      <c r="B52" s="410" t="s">
        <v>341</v>
      </c>
      <c r="C52" s="410"/>
      <c r="D52" s="417">
        <v>5100</v>
      </c>
      <c r="E52" s="417"/>
      <c r="F52" s="417">
        <v>5100</v>
      </c>
      <c r="G52" s="417">
        <f>D52-F52</f>
        <v>0</v>
      </c>
    </row>
    <row r="53" spans="1:7" ht="21" customHeight="1" x14ac:dyDescent="0.35">
      <c r="A53" s="399">
        <v>40</v>
      </c>
      <c r="B53" s="419" t="s">
        <v>341</v>
      </c>
      <c r="C53" s="419"/>
      <c r="D53" s="420">
        <v>6100</v>
      </c>
      <c r="E53" s="420"/>
      <c r="F53" s="420"/>
      <c r="G53" s="420">
        <f t="shared" ref="G53" si="7">D53-F53</f>
        <v>6100</v>
      </c>
    </row>
    <row r="54" spans="1:7" ht="21" customHeight="1" x14ac:dyDescent="0.35">
      <c r="A54" s="399">
        <v>41</v>
      </c>
      <c r="B54" s="410" t="s">
        <v>341</v>
      </c>
      <c r="C54" s="410"/>
      <c r="D54" s="417">
        <v>750</v>
      </c>
      <c r="E54" s="417"/>
      <c r="F54" s="417">
        <v>750</v>
      </c>
      <c r="G54" s="417">
        <f t="shared" ref="G54:G67" si="8">D54-F54</f>
        <v>0</v>
      </c>
    </row>
    <row r="55" spans="1:7" ht="21" customHeight="1" x14ac:dyDescent="0.35">
      <c r="A55" s="399">
        <v>42</v>
      </c>
      <c r="B55" s="410" t="s">
        <v>341</v>
      </c>
      <c r="C55" s="410"/>
      <c r="D55" s="417">
        <v>3400</v>
      </c>
      <c r="E55" s="417"/>
      <c r="F55" s="417">
        <v>3400</v>
      </c>
      <c r="G55" s="417">
        <f t="shared" si="8"/>
        <v>0</v>
      </c>
    </row>
    <row r="56" spans="1:7" ht="21" customHeight="1" x14ac:dyDescent="0.35">
      <c r="A56" s="399">
        <v>43</v>
      </c>
      <c r="B56" s="410" t="s">
        <v>339</v>
      </c>
      <c r="C56" s="410"/>
      <c r="D56" s="417">
        <v>1350</v>
      </c>
      <c r="E56" s="417"/>
      <c r="F56" s="417"/>
      <c r="G56" s="417">
        <f t="shared" si="8"/>
        <v>1350</v>
      </c>
    </row>
    <row r="57" spans="1:7" ht="21" customHeight="1" x14ac:dyDescent="0.35">
      <c r="A57" s="399">
        <v>44</v>
      </c>
      <c r="B57" s="410" t="s">
        <v>339</v>
      </c>
      <c r="C57" s="410"/>
      <c r="D57" s="417">
        <v>1785</v>
      </c>
      <c r="E57" s="417"/>
      <c r="F57" s="417"/>
      <c r="G57" s="417">
        <f t="shared" si="8"/>
        <v>1785</v>
      </c>
    </row>
    <row r="58" spans="1:7" ht="21" customHeight="1" x14ac:dyDescent="0.35">
      <c r="A58" s="399">
        <v>45</v>
      </c>
      <c r="B58" s="410" t="s">
        <v>339</v>
      </c>
      <c r="C58" s="410"/>
      <c r="D58" s="417">
        <v>7800</v>
      </c>
      <c r="E58" s="417"/>
      <c r="F58" s="417"/>
      <c r="G58" s="417">
        <f t="shared" si="8"/>
        <v>7800</v>
      </c>
    </row>
    <row r="59" spans="1:7" ht="21" customHeight="1" x14ac:dyDescent="0.35">
      <c r="A59" s="399">
        <v>46</v>
      </c>
      <c r="B59" s="410" t="s">
        <v>339</v>
      </c>
      <c r="C59" s="410"/>
      <c r="D59" s="417">
        <v>8000</v>
      </c>
      <c r="E59" s="417"/>
      <c r="F59" s="417"/>
      <c r="G59" s="417">
        <f t="shared" si="8"/>
        <v>8000</v>
      </c>
    </row>
    <row r="60" spans="1:7" ht="21" customHeight="1" x14ac:dyDescent="0.35">
      <c r="A60" s="399">
        <v>47</v>
      </c>
      <c r="B60" s="410" t="s">
        <v>339</v>
      </c>
      <c r="C60" s="410"/>
      <c r="D60" s="417">
        <v>4500</v>
      </c>
      <c r="E60" s="417"/>
      <c r="F60" s="417"/>
      <c r="G60" s="417">
        <f t="shared" si="8"/>
        <v>4500</v>
      </c>
    </row>
    <row r="61" spans="1:7" ht="21" customHeight="1" x14ac:dyDescent="0.35">
      <c r="A61" s="399">
        <v>48</v>
      </c>
      <c r="B61" s="410" t="s">
        <v>339</v>
      </c>
      <c r="C61" s="410"/>
      <c r="D61" s="417">
        <v>13850</v>
      </c>
      <c r="E61" s="417"/>
      <c r="F61" s="417"/>
      <c r="G61" s="417">
        <f t="shared" si="8"/>
        <v>13850</v>
      </c>
    </row>
    <row r="62" spans="1:7" ht="21" customHeight="1" x14ac:dyDescent="0.35">
      <c r="A62" s="399">
        <v>49</v>
      </c>
      <c r="B62" s="410" t="s">
        <v>120</v>
      </c>
      <c r="C62" s="410"/>
      <c r="D62" s="417">
        <v>1100</v>
      </c>
      <c r="E62" s="417"/>
      <c r="F62" s="417"/>
      <c r="G62" s="417">
        <f t="shared" si="8"/>
        <v>1100</v>
      </c>
    </row>
    <row r="63" spans="1:7" ht="21" customHeight="1" x14ac:dyDescent="0.35">
      <c r="A63" s="399">
        <v>50</v>
      </c>
      <c r="B63" s="410" t="s">
        <v>120</v>
      </c>
      <c r="C63" s="410"/>
      <c r="D63" s="417">
        <v>8700</v>
      </c>
      <c r="E63" s="417"/>
      <c r="F63" s="417"/>
      <c r="G63" s="417">
        <f t="shared" si="8"/>
        <v>8700</v>
      </c>
    </row>
    <row r="64" spans="1:7" ht="21" customHeight="1" x14ac:dyDescent="0.35">
      <c r="A64" s="399">
        <v>51</v>
      </c>
      <c r="B64" s="410" t="s">
        <v>155</v>
      </c>
      <c r="C64" s="410"/>
      <c r="D64" s="417">
        <v>13350</v>
      </c>
      <c r="E64" s="417"/>
      <c r="F64" s="417"/>
      <c r="G64" s="417">
        <f t="shared" si="8"/>
        <v>13350</v>
      </c>
    </row>
    <row r="65" spans="1:7" ht="21" customHeight="1" x14ac:dyDescent="0.35">
      <c r="A65" s="399">
        <v>52</v>
      </c>
      <c r="B65" s="410" t="s">
        <v>339</v>
      </c>
      <c r="C65" s="410"/>
      <c r="D65" s="417">
        <v>5675</v>
      </c>
      <c r="E65" s="417"/>
      <c r="F65" s="417"/>
      <c r="G65" s="417">
        <f t="shared" si="8"/>
        <v>5675</v>
      </c>
    </row>
    <row r="66" spans="1:7" ht="21" customHeight="1" x14ac:dyDescent="0.35">
      <c r="A66" s="399">
        <v>53</v>
      </c>
      <c r="B66" s="410" t="s">
        <v>380</v>
      </c>
      <c r="C66" s="410"/>
      <c r="D66" s="417">
        <v>4975</v>
      </c>
      <c r="E66" s="417"/>
      <c r="F66" s="417"/>
      <c r="G66" s="417">
        <f t="shared" si="8"/>
        <v>4975</v>
      </c>
    </row>
    <row r="67" spans="1:7" ht="21" customHeight="1" x14ac:dyDescent="0.35">
      <c r="A67" s="399">
        <v>54</v>
      </c>
      <c r="B67" s="410" t="s">
        <v>380</v>
      </c>
      <c r="C67" s="410"/>
      <c r="D67" s="417">
        <v>1895</v>
      </c>
      <c r="E67" s="417"/>
      <c r="F67" s="417"/>
      <c r="G67" s="417">
        <f t="shared" si="8"/>
        <v>1895</v>
      </c>
    </row>
    <row r="68" spans="1:7" ht="21" customHeight="1" x14ac:dyDescent="0.35">
      <c r="A68" s="399">
        <v>55</v>
      </c>
      <c r="B68" s="410" t="s">
        <v>380</v>
      </c>
      <c r="C68" s="410"/>
      <c r="D68" s="417">
        <v>3100</v>
      </c>
      <c r="E68" s="417"/>
      <c r="F68" s="417"/>
      <c r="G68" s="417">
        <f t="shared" ref="G68:G74" si="9">D68-F68</f>
        <v>3100</v>
      </c>
    </row>
    <row r="69" spans="1:7" ht="21" customHeight="1" x14ac:dyDescent="0.35">
      <c r="A69" s="399">
        <v>56</v>
      </c>
      <c r="B69" s="410" t="s">
        <v>380</v>
      </c>
      <c r="C69" s="410"/>
      <c r="D69" s="417">
        <v>10250</v>
      </c>
      <c r="E69" s="417"/>
      <c r="F69" s="417"/>
      <c r="G69" s="417">
        <f t="shared" si="9"/>
        <v>10250</v>
      </c>
    </row>
    <row r="70" spans="1:7" ht="21" customHeight="1" x14ac:dyDescent="0.35">
      <c r="A70" s="399">
        <v>57</v>
      </c>
      <c r="B70" s="410" t="s">
        <v>380</v>
      </c>
      <c r="C70" s="410"/>
      <c r="D70" s="417">
        <v>4975</v>
      </c>
      <c r="E70" s="417"/>
      <c r="F70" s="417"/>
      <c r="G70" s="417">
        <f t="shared" si="9"/>
        <v>4975</v>
      </c>
    </row>
    <row r="71" spans="1:7" ht="21" customHeight="1" x14ac:dyDescent="0.35">
      <c r="A71" s="399">
        <v>58</v>
      </c>
      <c r="B71" s="410" t="s">
        <v>339</v>
      </c>
      <c r="C71" s="410"/>
      <c r="D71" s="417">
        <v>13375</v>
      </c>
      <c r="E71" s="417"/>
      <c r="F71" s="417"/>
      <c r="G71" s="417">
        <f t="shared" si="9"/>
        <v>13375</v>
      </c>
    </row>
    <row r="72" spans="1:7" ht="21" customHeight="1" x14ac:dyDescent="0.35">
      <c r="A72" s="399">
        <v>59</v>
      </c>
      <c r="B72" s="410" t="s">
        <v>353</v>
      </c>
      <c r="C72" s="410"/>
      <c r="D72" s="417">
        <v>7675</v>
      </c>
      <c r="E72" s="417"/>
      <c r="F72" s="417"/>
      <c r="G72" s="417">
        <f t="shared" si="9"/>
        <v>7675</v>
      </c>
    </row>
    <row r="73" spans="1:7" ht="21" customHeight="1" x14ac:dyDescent="0.35">
      <c r="A73" s="399">
        <v>60</v>
      </c>
      <c r="B73" s="410" t="s">
        <v>155</v>
      </c>
      <c r="C73" s="410"/>
      <c r="D73" s="417">
        <v>13375</v>
      </c>
      <c r="E73" s="417"/>
      <c r="F73" s="417"/>
      <c r="G73" s="417">
        <f t="shared" si="9"/>
        <v>13375</v>
      </c>
    </row>
    <row r="74" spans="1:7" ht="21" customHeight="1" x14ac:dyDescent="0.35">
      <c r="A74" s="399">
        <v>61</v>
      </c>
      <c r="B74" s="410" t="s">
        <v>120</v>
      </c>
      <c r="C74" s="410"/>
      <c r="D74" s="417">
        <v>12275</v>
      </c>
      <c r="E74" s="417"/>
      <c r="F74" s="417"/>
      <c r="G74" s="417">
        <f t="shared" si="9"/>
        <v>12275</v>
      </c>
    </row>
    <row r="75" spans="1:7" ht="21.75" thickBot="1" x14ac:dyDescent="0.4">
      <c r="A75" s="620" t="s">
        <v>49</v>
      </c>
      <c r="B75" s="621"/>
      <c r="C75" s="521"/>
      <c r="D75" s="412">
        <f>SUM(D44:D74)</f>
        <v>182455</v>
      </c>
      <c r="E75" s="412"/>
      <c r="F75" s="412">
        <f>SUM(F29:F67)</f>
        <v>27500</v>
      </c>
      <c r="G75" s="412">
        <f>D75+E75-F75</f>
        <v>154955</v>
      </c>
    </row>
    <row r="76" spans="1:7" ht="21.75" thickTop="1" x14ac:dyDescent="0.35">
      <c r="A76" s="413"/>
      <c r="B76" s="413"/>
      <c r="C76" s="413"/>
      <c r="D76" s="415"/>
      <c r="E76" s="415"/>
      <c r="F76" s="415"/>
      <c r="G76" s="415"/>
    </row>
    <row r="77" spans="1:7" ht="21" x14ac:dyDescent="0.35">
      <c r="A77" s="413"/>
      <c r="B77" s="413"/>
      <c r="C77" s="413"/>
      <c r="D77" s="415"/>
      <c r="E77" s="415"/>
      <c r="F77" s="415"/>
      <c r="G77" s="415"/>
    </row>
    <row r="78" spans="1:7" ht="21" x14ac:dyDescent="0.35">
      <c r="A78" s="413"/>
      <c r="B78" s="413"/>
      <c r="C78" s="413"/>
      <c r="D78" s="415"/>
      <c r="E78" s="415"/>
      <c r="F78" s="415"/>
      <c r="G78" s="415"/>
    </row>
    <row r="79" spans="1:7" ht="21" x14ac:dyDescent="0.35">
      <c r="A79" s="413"/>
      <c r="B79" s="413"/>
      <c r="C79" s="413"/>
      <c r="D79" s="415"/>
      <c r="E79" s="415"/>
      <c r="F79" s="415"/>
      <c r="G79" s="415"/>
    </row>
    <row r="80" spans="1:7" ht="21" x14ac:dyDescent="0.35">
      <c r="A80" s="622" t="s">
        <v>50</v>
      </c>
      <c r="B80" s="622"/>
      <c r="C80" s="622"/>
      <c r="D80" s="622"/>
      <c r="E80" s="622"/>
      <c r="F80" s="622"/>
      <c r="G80" s="622"/>
    </row>
    <row r="81" spans="1:8" ht="21" x14ac:dyDescent="0.35">
      <c r="A81" s="617" t="s">
        <v>113</v>
      </c>
      <c r="B81" s="617"/>
      <c r="C81" s="617"/>
      <c r="D81" s="617"/>
      <c r="E81" s="617"/>
      <c r="F81" s="617"/>
      <c r="G81" s="617"/>
    </row>
    <row r="82" spans="1:8" ht="21" x14ac:dyDescent="0.35">
      <c r="A82" s="618" t="str">
        <f>A42</f>
        <v>ประจำปีงบประมาณ 2562 (ณ 31  ธันวาคม  2561)</v>
      </c>
      <c r="B82" s="618"/>
      <c r="C82" s="618"/>
      <c r="D82" s="618"/>
      <c r="E82" s="618"/>
      <c r="F82" s="618"/>
      <c r="G82" s="618"/>
    </row>
    <row r="83" spans="1:8" ht="21" x14ac:dyDescent="0.25">
      <c r="A83" s="395" t="s">
        <v>114</v>
      </c>
      <c r="B83" s="396" t="s">
        <v>115</v>
      </c>
      <c r="C83" s="396" t="s">
        <v>472</v>
      </c>
      <c r="D83" s="397" t="s">
        <v>29</v>
      </c>
      <c r="E83" s="397" t="s">
        <v>470</v>
      </c>
      <c r="F83" s="398" t="s">
        <v>471</v>
      </c>
      <c r="G83" s="397" t="s">
        <v>48</v>
      </c>
    </row>
    <row r="84" spans="1:8" ht="21" x14ac:dyDescent="0.35">
      <c r="A84" s="399">
        <v>62</v>
      </c>
      <c r="B84" s="410" t="s">
        <v>381</v>
      </c>
      <c r="C84" s="410"/>
      <c r="D84" s="417">
        <v>800</v>
      </c>
      <c r="E84" s="417"/>
      <c r="F84" s="417"/>
      <c r="G84" s="417">
        <f t="shared" ref="G84:G86" si="10">D84-F84</f>
        <v>800</v>
      </c>
    </row>
    <row r="85" spans="1:8" ht="21" x14ac:dyDescent="0.35">
      <c r="A85" s="399">
        <v>63</v>
      </c>
      <c r="B85" s="410" t="s">
        <v>380</v>
      </c>
      <c r="C85" s="410"/>
      <c r="D85" s="417">
        <v>13350</v>
      </c>
      <c r="E85" s="417">
        <v>0</v>
      </c>
      <c r="F85" s="417"/>
      <c r="G85" s="417">
        <f t="shared" si="10"/>
        <v>13350</v>
      </c>
    </row>
    <row r="86" spans="1:8" ht="21" x14ac:dyDescent="0.35">
      <c r="A86" s="399">
        <v>64</v>
      </c>
      <c r="B86" s="410" t="s">
        <v>409</v>
      </c>
      <c r="C86" s="410"/>
      <c r="D86" s="417">
        <v>9425</v>
      </c>
      <c r="E86" s="417"/>
      <c r="F86" s="417"/>
      <c r="G86" s="417">
        <f t="shared" si="10"/>
        <v>9425</v>
      </c>
    </row>
    <row r="87" spans="1:8" ht="21" x14ac:dyDescent="0.35">
      <c r="A87" s="399"/>
      <c r="B87" s="410"/>
      <c r="C87" s="410"/>
      <c r="D87" s="417"/>
      <c r="E87" s="417">
        <v>0</v>
      </c>
      <c r="F87" s="417"/>
      <c r="G87" s="417">
        <f t="shared" ref="G87:G89" si="11">D87-F87</f>
        <v>0</v>
      </c>
    </row>
    <row r="88" spans="1:8" ht="21" x14ac:dyDescent="0.35">
      <c r="A88" s="399"/>
      <c r="B88" s="410"/>
      <c r="C88" s="410"/>
      <c r="D88" s="417"/>
      <c r="E88" s="417">
        <v>0</v>
      </c>
      <c r="F88" s="417"/>
      <c r="G88" s="417">
        <f t="shared" si="11"/>
        <v>0</v>
      </c>
    </row>
    <row r="89" spans="1:8" ht="21" x14ac:dyDescent="0.35">
      <c r="A89" s="399"/>
      <c r="B89" s="410"/>
      <c r="C89" s="410"/>
      <c r="D89" s="417"/>
      <c r="E89" s="417">
        <v>0</v>
      </c>
      <c r="F89" s="417"/>
      <c r="G89" s="417">
        <f t="shared" si="11"/>
        <v>0</v>
      </c>
    </row>
    <row r="90" spans="1:8" ht="21" x14ac:dyDescent="0.35">
      <c r="A90" s="421"/>
      <c r="B90" s="421"/>
      <c r="C90" s="421"/>
      <c r="D90" s="421"/>
      <c r="E90" s="421"/>
      <c r="F90" s="421"/>
      <c r="G90" s="421"/>
    </row>
    <row r="91" spans="1:8" ht="21" x14ac:dyDescent="0.35">
      <c r="A91" s="619" t="s">
        <v>49</v>
      </c>
      <c r="B91" s="619"/>
      <c r="C91" s="520"/>
      <c r="D91" s="422">
        <f>SUM(D84:D90)</f>
        <v>23575</v>
      </c>
      <c r="E91" s="422">
        <f>SUM(E51:E90)</f>
        <v>0</v>
      </c>
      <c r="F91" s="422">
        <v>0</v>
      </c>
      <c r="G91" s="422">
        <f>D91+E91-F91</f>
        <v>23575</v>
      </c>
      <c r="H91" s="423"/>
    </row>
    <row r="92" spans="1:8" ht="21.75" thickBot="1" x14ac:dyDescent="0.4">
      <c r="A92" s="619" t="s">
        <v>221</v>
      </c>
      <c r="B92" s="619"/>
      <c r="C92" s="520"/>
      <c r="D92" s="424">
        <f>D35+D75+D91</f>
        <v>363025</v>
      </c>
      <c r="E92" s="424">
        <f>E91+E75+E35</f>
        <v>0</v>
      </c>
      <c r="F92" s="424">
        <f>F91+F75+F35</f>
        <v>27500</v>
      </c>
      <c r="G92" s="424">
        <f>D92+E92-F92</f>
        <v>335525</v>
      </c>
    </row>
    <row r="93" spans="1:8" ht="19.5" thickTop="1" x14ac:dyDescent="0.3">
      <c r="A93" s="425"/>
      <c r="B93" s="426"/>
      <c r="C93" s="426"/>
      <c r="D93" s="425"/>
      <c r="E93" s="425"/>
      <c r="F93" s="425"/>
      <c r="G93" s="425"/>
    </row>
    <row r="94" spans="1:8" ht="18.75" x14ac:dyDescent="0.3">
      <c r="A94" s="425"/>
      <c r="B94" s="426"/>
      <c r="C94" s="426"/>
      <c r="D94" s="425"/>
      <c r="E94" s="425"/>
      <c r="F94" s="427"/>
      <c r="G94" s="425"/>
    </row>
    <row r="95" spans="1:8" ht="18.75" x14ac:dyDescent="0.3">
      <c r="F95" s="425"/>
    </row>
    <row r="96" spans="1:8" ht="18.75" x14ac:dyDescent="0.3">
      <c r="F96" s="425"/>
    </row>
    <row r="97" spans="6:6" ht="18.75" x14ac:dyDescent="0.3">
      <c r="F97" s="425"/>
    </row>
    <row r="98" spans="6:6" ht="18.75" x14ac:dyDescent="0.3">
      <c r="F98" s="425"/>
    </row>
    <row r="99" spans="6:6" ht="18.75" x14ac:dyDescent="0.3">
      <c r="F99" s="425"/>
    </row>
    <row r="100" spans="6:6" ht="18.75" x14ac:dyDescent="0.3">
      <c r="F100" s="425"/>
    </row>
    <row r="101" spans="6:6" ht="18.75" x14ac:dyDescent="0.3">
      <c r="F101" s="425"/>
    </row>
    <row r="102" spans="6:6" ht="18.75" x14ac:dyDescent="0.3">
      <c r="F102" s="425"/>
    </row>
    <row r="103" spans="6:6" ht="18.75" x14ac:dyDescent="0.3">
      <c r="F103" s="425"/>
    </row>
    <row r="104" spans="6:6" ht="18.75" x14ac:dyDescent="0.3">
      <c r="F104" s="425"/>
    </row>
    <row r="105" spans="6:6" ht="18.75" x14ac:dyDescent="0.3">
      <c r="F105" s="425"/>
    </row>
    <row r="106" spans="6:6" ht="18.75" x14ac:dyDescent="0.3">
      <c r="F106" s="425"/>
    </row>
    <row r="107" spans="6:6" ht="18.75" x14ac:dyDescent="0.3">
      <c r="F107" s="425"/>
    </row>
    <row r="108" spans="6:6" ht="18.75" x14ac:dyDescent="0.3">
      <c r="F108" s="425"/>
    </row>
    <row r="109" spans="6:6" ht="18.75" x14ac:dyDescent="0.3">
      <c r="F109" s="425"/>
    </row>
    <row r="110" spans="6:6" ht="18.75" x14ac:dyDescent="0.3">
      <c r="F110" s="425"/>
    </row>
    <row r="111" spans="6:6" ht="18.75" x14ac:dyDescent="0.3">
      <c r="F111" s="425"/>
    </row>
    <row r="112" spans="6:6" ht="18.75" x14ac:dyDescent="0.3">
      <c r="F112" s="425"/>
    </row>
    <row r="113" spans="6:6" ht="18.75" x14ac:dyDescent="0.3">
      <c r="F113" s="425"/>
    </row>
    <row r="114" spans="6:6" ht="18.75" x14ac:dyDescent="0.3">
      <c r="F114" s="425"/>
    </row>
    <row r="115" spans="6:6" ht="18.75" x14ac:dyDescent="0.3">
      <c r="F115" s="425"/>
    </row>
    <row r="116" spans="6:6" ht="18.75" x14ac:dyDescent="0.3">
      <c r="F116" s="425"/>
    </row>
    <row r="117" spans="6:6" ht="18.75" x14ac:dyDescent="0.3">
      <c r="F117" s="425"/>
    </row>
    <row r="118" spans="6:6" ht="18.75" x14ac:dyDescent="0.3">
      <c r="F118" s="425"/>
    </row>
    <row r="119" spans="6:6" ht="18.75" x14ac:dyDescent="0.3">
      <c r="F119" s="425"/>
    </row>
    <row r="120" spans="6:6" ht="18.75" x14ac:dyDescent="0.3">
      <c r="F120" s="425"/>
    </row>
    <row r="121" spans="6:6" ht="18.75" x14ac:dyDescent="0.3">
      <c r="F121" s="425"/>
    </row>
  </sheetData>
  <mergeCells count="13">
    <mergeCell ref="A1:G1"/>
    <mergeCell ref="A2:G2"/>
    <mergeCell ref="A3:G3"/>
    <mergeCell ref="A92:B92"/>
    <mergeCell ref="A75:B75"/>
    <mergeCell ref="A80:G80"/>
    <mergeCell ref="A81:G81"/>
    <mergeCell ref="A82:G82"/>
    <mergeCell ref="A40:G40"/>
    <mergeCell ref="A41:G41"/>
    <mergeCell ref="A42:G42"/>
    <mergeCell ref="A35:B35"/>
    <mergeCell ref="A91:B91"/>
  </mergeCells>
  <pageMargins left="0.6692913385826772" right="0.11811023622047245" top="0.39" bottom="0.15748031496062992" header="0.31496062992125984" footer="0.31496062992125984"/>
  <pageSetup paperSize="9" scale="95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0"/>
  <sheetViews>
    <sheetView topLeftCell="A30" workbookViewId="0">
      <selection sqref="A1:G31"/>
    </sheetView>
  </sheetViews>
  <sheetFormatPr defaultRowHeight="19.5" x14ac:dyDescent="0.3"/>
  <cols>
    <col min="1" max="1" width="5.75" style="9" customWidth="1"/>
    <col min="2" max="2" width="19.125" style="241" customWidth="1"/>
    <col min="3" max="3" width="23.75" style="386" customWidth="1"/>
    <col min="4" max="4" width="15.5" style="241" customWidth="1"/>
    <col min="5" max="5" width="12.625" style="241" customWidth="1"/>
    <col min="6" max="6" width="10.375" style="241" bestFit="1" customWidth="1"/>
    <col min="7" max="7" width="10.875" style="241" bestFit="1" customWidth="1"/>
    <col min="8" max="8" width="4.375" style="9" bestFit="1" customWidth="1"/>
    <col min="9" max="16384" width="9" style="9"/>
  </cols>
  <sheetData>
    <row r="1" spans="1:10" x14ac:dyDescent="0.3">
      <c r="A1" s="624" t="s">
        <v>50</v>
      </c>
      <c r="B1" s="625"/>
      <c r="C1" s="625"/>
      <c r="D1" s="625"/>
      <c r="E1" s="625"/>
      <c r="F1" s="625"/>
      <c r="G1" s="626"/>
    </row>
    <row r="2" spans="1:10" x14ac:dyDescent="0.3">
      <c r="A2" s="627" t="s">
        <v>113</v>
      </c>
      <c r="B2" s="628"/>
      <c r="C2" s="628"/>
      <c r="D2" s="628"/>
      <c r="E2" s="628"/>
      <c r="F2" s="628"/>
      <c r="G2" s="629"/>
    </row>
    <row r="3" spans="1:10" x14ac:dyDescent="0.3">
      <c r="A3" s="630" t="s">
        <v>580</v>
      </c>
      <c r="B3" s="631"/>
      <c r="C3" s="631"/>
      <c r="D3" s="631"/>
      <c r="E3" s="631"/>
      <c r="F3" s="631"/>
      <c r="G3" s="632"/>
    </row>
    <row r="4" spans="1:10" x14ac:dyDescent="0.3">
      <c r="A4" s="525" t="s">
        <v>114</v>
      </c>
      <c r="B4" s="526" t="s">
        <v>115</v>
      </c>
      <c r="C4" s="563" t="s">
        <v>473</v>
      </c>
      <c r="D4" s="527" t="s">
        <v>475</v>
      </c>
      <c r="E4" s="527" t="s">
        <v>470</v>
      </c>
      <c r="F4" s="528" t="s">
        <v>471</v>
      </c>
      <c r="G4" s="527" t="s">
        <v>476</v>
      </c>
    </row>
    <row r="5" spans="1:10" ht="29.25" customHeight="1" x14ac:dyDescent="0.3">
      <c r="A5" s="529">
        <v>1</v>
      </c>
      <c r="B5" s="530" t="s">
        <v>116</v>
      </c>
      <c r="C5" s="564" t="s">
        <v>532</v>
      </c>
      <c r="D5" s="574">
        <v>238688</v>
      </c>
      <c r="E5" s="532">
        <v>238886</v>
      </c>
      <c r="F5" s="532"/>
      <c r="G5" s="531">
        <v>1060</v>
      </c>
    </row>
    <row r="6" spans="1:10" ht="29.25" customHeight="1" x14ac:dyDescent="0.3">
      <c r="A6" s="529">
        <v>2</v>
      </c>
      <c r="B6" s="530" t="s">
        <v>117</v>
      </c>
      <c r="C6" s="564" t="s">
        <v>531</v>
      </c>
      <c r="D6" s="574">
        <v>238751</v>
      </c>
      <c r="E6" s="532">
        <v>239143</v>
      </c>
      <c r="F6" s="532"/>
      <c r="G6" s="531">
        <v>1190</v>
      </c>
    </row>
    <row r="7" spans="1:10" ht="29.25" customHeight="1" x14ac:dyDescent="0.3">
      <c r="A7" s="529">
        <v>3</v>
      </c>
      <c r="B7" s="530" t="s">
        <v>118</v>
      </c>
      <c r="C7" s="564" t="s">
        <v>530</v>
      </c>
      <c r="D7" s="574">
        <v>239568</v>
      </c>
      <c r="E7" s="532">
        <v>239911</v>
      </c>
      <c r="F7" s="532"/>
      <c r="G7" s="531">
        <v>1100</v>
      </c>
    </row>
    <row r="8" spans="1:10" ht="29.25" customHeight="1" x14ac:dyDescent="0.3">
      <c r="A8" s="529">
        <v>4</v>
      </c>
      <c r="B8" s="530" t="s">
        <v>119</v>
      </c>
      <c r="C8" s="564" t="s">
        <v>529</v>
      </c>
      <c r="D8" s="535">
        <v>240283</v>
      </c>
      <c r="E8" s="532">
        <v>240648</v>
      </c>
      <c r="F8" s="532"/>
      <c r="G8" s="531">
        <v>1690</v>
      </c>
    </row>
    <row r="9" spans="1:10" ht="29.25" customHeight="1" x14ac:dyDescent="0.3">
      <c r="A9" s="529">
        <v>5</v>
      </c>
      <c r="B9" s="576" t="s">
        <v>122</v>
      </c>
      <c r="C9" s="577" t="s">
        <v>523</v>
      </c>
      <c r="D9" s="574">
        <v>240458</v>
      </c>
      <c r="E9" s="578">
        <v>237559</v>
      </c>
      <c r="F9" s="578"/>
      <c r="G9" s="579">
        <v>4950</v>
      </c>
      <c r="H9" s="575"/>
    </row>
    <row r="10" spans="1:10" ht="29.25" customHeight="1" x14ac:dyDescent="0.3">
      <c r="A10" s="529">
        <v>6</v>
      </c>
      <c r="B10" s="533" t="s">
        <v>122</v>
      </c>
      <c r="C10" s="565" t="s">
        <v>534</v>
      </c>
      <c r="D10" s="535">
        <v>240470</v>
      </c>
      <c r="E10" s="535">
        <v>241209</v>
      </c>
      <c r="F10" s="534"/>
      <c r="G10" s="534">
        <v>3450</v>
      </c>
    </row>
    <row r="11" spans="1:10" ht="28.5" customHeight="1" x14ac:dyDescent="0.3">
      <c r="A11" s="529">
        <v>7</v>
      </c>
      <c r="B11" s="533" t="s">
        <v>223</v>
      </c>
      <c r="C11" s="565" t="s">
        <v>528</v>
      </c>
      <c r="D11" s="535">
        <v>240604</v>
      </c>
      <c r="E11" s="535">
        <v>240981</v>
      </c>
      <c r="F11" s="535"/>
      <c r="G11" s="534">
        <v>2450</v>
      </c>
      <c r="J11" s="9" t="s">
        <v>320</v>
      </c>
    </row>
    <row r="12" spans="1:10" ht="28.5" customHeight="1" x14ac:dyDescent="0.3">
      <c r="A12" s="529">
        <v>8</v>
      </c>
      <c r="B12" s="533" t="s">
        <v>155</v>
      </c>
      <c r="C12" s="565" t="s">
        <v>524</v>
      </c>
      <c r="D12" s="535">
        <v>240779</v>
      </c>
      <c r="E12" s="535">
        <v>241558</v>
      </c>
      <c r="F12" s="535"/>
      <c r="G12" s="534">
        <v>14900</v>
      </c>
    </row>
    <row r="13" spans="1:10" ht="28.5" customHeight="1" x14ac:dyDescent="0.3">
      <c r="A13" s="529">
        <v>9</v>
      </c>
      <c r="B13" s="533" t="s">
        <v>155</v>
      </c>
      <c r="C13" s="565" t="s">
        <v>523</v>
      </c>
      <c r="D13" s="535">
        <v>240853</v>
      </c>
      <c r="E13" s="535">
        <v>241630</v>
      </c>
      <c r="F13" s="535"/>
      <c r="G13" s="534">
        <v>4925</v>
      </c>
    </row>
    <row r="14" spans="1:10" ht="27" customHeight="1" x14ac:dyDescent="0.3">
      <c r="A14" s="529">
        <v>10</v>
      </c>
      <c r="B14" s="533" t="s">
        <v>155</v>
      </c>
      <c r="C14" s="565" t="s">
        <v>522</v>
      </c>
      <c r="D14" s="535">
        <v>240864</v>
      </c>
      <c r="E14" s="535">
        <v>241637</v>
      </c>
      <c r="F14" s="535"/>
      <c r="G14" s="534">
        <v>2800</v>
      </c>
    </row>
    <row r="15" spans="1:10" ht="27" customHeight="1" x14ac:dyDescent="0.3">
      <c r="A15" s="529">
        <v>11</v>
      </c>
      <c r="B15" s="533" t="s">
        <v>155</v>
      </c>
      <c r="C15" s="565" t="s">
        <v>520</v>
      </c>
      <c r="D15" s="535">
        <v>240871</v>
      </c>
      <c r="E15" s="535">
        <v>241637</v>
      </c>
      <c r="F15" s="535"/>
      <c r="G15" s="534">
        <v>1600</v>
      </c>
    </row>
    <row r="16" spans="1:10" ht="27" customHeight="1" x14ac:dyDescent="0.3">
      <c r="A16" s="529">
        <v>12</v>
      </c>
      <c r="B16" s="533" t="s">
        <v>155</v>
      </c>
      <c r="C16" s="565" t="s">
        <v>521</v>
      </c>
      <c r="D16" s="535">
        <v>240871</v>
      </c>
      <c r="E16" s="535">
        <v>241634</v>
      </c>
      <c r="F16" s="535"/>
      <c r="G16" s="534">
        <v>4950</v>
      </c>
    </row>
    <row r="17" spans="1:7" ht="27" customHeight="1" x14ac:dyDescent="0.3">
      <c r="A17" s="529">
        <v>13</v>
      </c>
      <c r="B17" s="533" t="s">
        <v>334</v>
      </c>
      <c r="C17" s="565" t="s">
        <v>519</v>
      </c>
      <c r="D17" s="535">
        <v>240892</v>
      </c>
      <c r="E17" s="535">
        <v>241265</v>
      </c>
      <c r="F17" s="535"/>
      <c r="G17" s="534">
        <v>1600</v>
      </c>
    </row>
    <row r="18" spans="1:7" ht="27" customHeight="1" x14ac:dyDescent="0.3">
      <c r="A18" s="529">
        <v>14</v>
      </c>
      <c r="B18" s="533" t="s">
        <v>337</v>
      </c>
      <c r="C18" s="565" t="s">
        <v>518</v>
      </c>
      <c r="D18" s="535">
        <v>240911</v>
      </c>
      <c r="E18" s="535">
        <v>241307</v>
      </c>
      <c r="F18" s="535"/>
      <c r="G18" s="534">
        <v>2500</v>
      </c>
    </row>
    <row r="19" spans="1:7" ht="30" customHeight="1" x14ac:dyDescent="0.3">
      <c r="A19" s="529">
        <v>15</v>
      </c>
      <c r="B19" s="533" t="s">
        <v>120</v>
      </c>
      <c r="C19" s="565" t="s">
        <v>120</v>
      </c>
      <c r="D19" s="535">
        <v>240937</v>
      </c>
      <c r="E19" s="535">
        <v>241130</v>
      </c>
      <c r="F19" s="535"/>
      <c r="G19" s="534">
        <v>1850</v>
      </c>
    </row>
    <row r="20" spans="1:7" ht="30" customHeight="1" x14ac:dyDescent="0.3">
      <c r="A20" s="529">
        <v>16</v>
      </c>
      <c r="B20" s="533" t="s">
        <v>120</v>
      </c>
      <c r="C20" s="565" t="s">
        <v>525</v>
      </c>
      <c r="D20" s="535">
        <v>240940</v>
      </c>
      <c r="E20" s="535">
        <v>241130</v>
      </c>
      <c r="F20" s="535"/>
      <c r="G20" s="534">
        <v>750</v>
      </c>
    </row>
    <row r="21" spans="1:7" ht="27" customHeight="1" x14ac:dyDescent="0.3">
      <c r="A21" s="529">
        <v>17</v>
      </c>
      <c r="B21" s="533" t="s">
        <v>155</v>
      </c>
      <c r="C21" s="565" t="s">
        <v>517</v>
      </c>
      <c r="D21" s="535">
        <v>240955</v>
      </c>
      <c r="E21" s="535">
        <v>241708</v>
      </c>
      <c r="F21" s="535"/>
      <c r="G21" s="534">
        <v>3875</v>
      </c>
    </row>
    <row r="22" spans="1:7" ht="31.5" customHeight="1" x14ac:dyDescent="0.3">
      <c r="A22" s="529">
        <v>18</v>
      </c>
      <c r="B22" s="533" t="s">
        <v>120</v>
      </c>
      <c r="C22" s="565" t="s">
        <v>517</v>
      </c>
      <c r="D22" s="535">
        <v>240955</v>
      </c>
      <c r="E22" s="535">
        <v>241708</v>
      </c>
      <c r="F22" s="535">
        <v>241810</v>
      </c>
      <c r="G22" s="534"/>
    </row>
    <row r="23" spans="1:7" ht="32.25" customHeight="1" x14ac:dyDescent="0.3">
      <c r="A23" s="529">
        <v>19</v>
      </c>
      <c r="B23" s="533" t="s">
        <v>121</v>
      </c>
      <c r="C23" s="565" t="s">
        <v>501</v>
      </c>
      <c r="D23" s="534" t="s">
        <v>516</v>
      </c>
      <c r="E23" s="535">
        <v>241367</v>
      </c>
      <c r="F23" s="535"/>
      <c r="G23" s="534">
        <v>9075</v>
      </c>
    </row>
    <row r="24" spans="1:7" ht="32.25" customHeight="1" x14ac:dyDescent="0.3">
      <c r="A24" s="529">
        <v>20</v>
      </c>
      <c r="B24" s="533" t="s">
        <v>340</v>
      </c>
      <c r="C24" s="565" t="s">
        <v>501</v>
      </c>
      <c r="D24" s="535">
        <v>240966</v>
      </c>
      <c r="E24" s="535">
        <v>241367</v>
      </c>
      <c r="F24" s="535"/>
      <c r="G24" s="534">
        <v>3300</v>
      </c>
    </row>
    <row r="25" spans="1:7" ht="27" customHeight="1" x14ac:dyDescent="0.3">
      <c r="A25" s="529">
        <v>21</v>
      </c>
      <c r="B25" s="533" t="s">
        <v>340</v>
      </c>
      <c r="C25" s="565" t="s">
        <v>515</v>
      </c>
      <c r="D25" s="535">
        <v>240968</v>
      </c>
      <c r="E25" s="535">
        <v>241368</v>
      </c>
      <c r="F25" s="535"/>
      <c r="G25" s="534">
        <v>5100</v>
      </c>
    </row>
    <row r="26" spans="1:7" ht="27" customHeight="1" x14ac:dyDescent="0.3">
      <c r="A26" s="529">
        <v>22</v>
      </c>
      <c r="B26" s="533" t="s">
        <v>121</v>
      </c>
      <c r="C26" s="565" t="s">
        <v>499</v>
      </c>
      <c r="D26" s="535">
        <v>240968</v>
      </c>
      <c r="E26" s="535">
        <v>241376</v>
      </c>
      <c r="F26" s="535"/>
      <c r="G26" s="534">
        <v>1550</v>
      </c>
    </row>
    <row r="27" spans="1:7" ht="27" customHeight="1" x14ac:dyDescent="0.3">
      <c r="A27" s="529">
        <v>23</v>
      </c>
      <c r="B27" s="536" t="s">
        <v>334</v>
      </c>
      <c r="C27" s="566" t="s">
        <v>514</v>
      </c>
      <c r="D27" s="537">
        <v>241025</v>
      </c>
      <c r="E27" s="537">
        <v>241392</v>
      </c>
      <c r="F27" s="537"/>
      <c r="G27" s="539">
        <v>800</v>
      </c>
    </row>
    <row r="28" spans="1:7" ht="30" customHeight="1" x14ac:dyDescent="0.3">
      <c r="A28" s="529">
        <v>24</v>
      </c>
      <c r="B28" s="540" t="s">
        <v>120</v>
      </c>
      <c r="C28" s="567" t="s">
        <v>526</v>
      </c>
      <c r="D28" s="541">
        <v>241038</v>
      </c>
      <c r="E28" s="541">
        <v>241806</v>
      </c>
      <c r="F28" s="541"/>
      <c r="G28" s="538">
        <v>19850</v>
      </c>
    </row>
    <row r="29" spans="1:7" ht="30" customHeight="1" x14ac:dyDescent="0.3">
      <c r="A29" s="529">
        <v>25</v>
      </c>
      <c r="B29" s="540" t="s">
        <v>155</v>
      </c>
      <c r="C29" s="567" t="s">
        <v>524</v>
      </c>
      <c r="D29" s="541">
        <v>241046</v>
      </c>
      <c r="E29" s="541">
        <v>241823</v>
      </c>
      <c r="F29" s="541"/>
      <c r="G29" s="538">
        <v>19150</v>
      </c>
    </row>
    <row r="30" spans="1:7" ht="36" customHeight="1" x14ac:dyDescent="0.3">
      <c r="A30" s="580">
        <v>26</v>
      </c>
      <c r="B30" s="581" t="s">
        <v>334</v>
      </c>
      <c r="C30" s="582" t="s">
        <v>514</v>
      </c>
      <c r="D30" s="583">
        <v>241176</v>
      </c>
      <c r="E30" s="583">
        <v>241541</v>
      </c>
      <c r="F30" s="583"/>
      <c r="G30" s="584">
        <v>795</v>
      </c>
    </row>
    <row r="31" spans="1:7" ht="32.25" customHeight="1" x14ac:dyDescent="0.3">
      <c r="A31" s="634" t="s">
        <v>49</v>
      </c>
      <c r="B31" s="635"/>
      <c r="C31" s="635"/>
      <c r="D31" s="635"/>
      <c r="E31" s="635"/>
      <c r="F31" s="635"/>
      <c r="G31" s="573">
        <f>SUM(G5:G30)</f>
        <v>115260</v>
      </c>
    </row>
    <row r="32" spans="1:7" ht="27.75" customHeight="1" x14ac:dyDescent="0.3">
      <c r="A32" s="525" t="s">
        <v>114</v>
      </c>
      <c r="B32" s="526" t="s">
        <v>115</v>
      </c>
      <c r="C32" s="563" t="s">
        <v>473</v>
      </c>
      <c r="D32" s="527" t="s">
        <v>475</v>
      </c>
      <c r="E32" s="527" t="s">
        <v>470</v>
      </c>
      <c r="F32" s="528" t="s">
        <v>471</v>
      </c>
      <c r="G32" s="527" t="s">
        <v>476</v>
      </c>
    </row>
    <row r="33" spans="1:8" ht="53.25" customHeight="1" x14ac:dyDescent="0.3">
      <c r="A33" s="529">
        <v>27</v>
      </c>
      <c r="B33" s="542" t="s">
        <v>120</v>
      </c>
      <c r="C33" s="568" t="s">
        <v>477</v>
      </c>
      <c r="D33" s="543">
        <v>241296</v>
      </c>
      <c r="E33" s="543">
        <v>241491</v>
      </c>
      <c r="F33" s="543">
        <v>241810</v>
      </c>
      <c r="G33" s="545"/>
    </row>
    <row r="34" spans="1:8" ht="53.25" customHeight="1" x14ac:dyDescent="0.3">
      <c r="A34" s="529">
        <v>28</v>
      </c>
      <c r="B34" s="542" t="s">
        <v>120</v>
      </c>
      <c r="C34" s="568" t="s">
        <v>478</v>
      </c>
      <c r="D34" s="546">
        <v>241296</v>
      </c>
      <c r="E34" s="546">
        <v>241512</v>
      </c>
      <c r="F34" s="546">
        <v>241810</v>
      </c>
      <c r="G34" s="547"/>
    </row>
    <row r="35" spans="1:8" ht="53.25" customHeight="1" x14ac:dyDescent="0.3">
      <c r="A35" s="529">
        <v>28</v>
      </c>
      <c r="B35" s="549" t="s">
        <v>356</v>
      </c>
      <c r="C35" s="569" t="s">
        <v>513</v>
      </c>
      <c r="D35" s="550">
        <v>241278</v>
      </c>
      <c r="E35" s="550">
        <v>241725</v>
      </c>
      <c r="F35" s="550"/>
      <c r="G35" s="551">
        <v>5300</v>
      </c>
    </row>
    <row r="36" spans="1:8" ht="53.25" customHeight="1" x14ac:dyDescent="0.3">
      <c r="A36" s="529">
        <v>29</v>
      </c>
      <c r="B36" s="542" t="s">
        <v>120</v>
      </c>
      <c r="C36" s="568" t="s">
        <v>479</v>
      </c>
      <c r="D36" s="543">
        <v>241332</v>
      </c>
      <c r="E36" s="543">
        <v>241763</v>
      </c>
      <c r="F36" s="543">
        <v>241810</v>
      </c>
      <c r="G36" s="545"/>
    </row>
    <row r="37" spans="1:8" ht="53.25" customHeight="1" x14ac:dyDescent="0.3">
      <c r="A37" s="529">
        <v>30</v>
      </c>
      <c r="B37" s="540" t="s">
        <v>353</v>
      </c>
      <c r="C37" s="568" t="s">
        <v>481</v>
      </c>
      <c r="D37" s="543">
        <v>241362</v>
      </c>
      <c r="E37" s="543">
        <v>242121</v>
      </c>
      <c r="F37" s="543"/>
      <c r="G37" s="545">
        <v>14350</v>
      </c>
    </row>
    <row r="38" spans="1:8" ht="62.25" customHeight="1" x14ac:dyDescent="0.3">
      <c r="A38" s="529">
        <v>31</v>
      </c>
      <c r="B38" s="542" t="s">
        <v>155</v>
      </c>
      <c r="C38" s="568" t="s">
        <v>480</v>
      </c>
      <c r="D38" s="543">
        <v>241332</v>
      </c>
      <c r="E38" s="543">
        <v>242091</v>
      </c>
      <c r="F38" s="543"/>
      <c r="G38" s="545">
        <v>14585</v>
      </c>
    </row>
    <row r="39" spans="1:8" ht="62.25" customHeight="1" x14ac:dyDescent="0.3">
      <c r="A39" s="548">
        <v>31</v>
      </c>
      <c r="B39" s="540" t="s">
        <v>155</v>
      </c>
      <c r="C39" s="570" t="s">
        <v>482</v>
      </c>
      <c r="D39" s="553">
        <v>241334</v>
      </c>
      <c r="E39" s="553">
        <v>242093</v>
      </c>
      <c r="F39" s="553"/>
      <c r="G39" s="554">
        <v>5900</v>
      </c>
    </row>
    <row r="40" spans="1:8" ht="62.25" customHeight="1" x14ac:dyDescent="0.3">
      <c r="A40" s="548">
        <v>32</v>
      </c>
      <c r="B40" s="540" t="s">
        <v>339</v>
      </c>
      <c r="C40" s="568" t="s">
        <v>483</v>
      </c>
      <c r="D40" s="553">
        <v>241332</v>
      </c>
      <c r="E40" s="553">
        <v>242096</v>
      </c>
      <c r="F40" s="553"/>
      <c r="G40" s="554">
        <v>4950</v>
      </c>
    </row>
    <row r="41" spans="1:8" ht="62.25" customHeight="1" x14ac:dyDescent="0.3">
      <c r="A41" s="548">
        <v>33</v>
      </c>
      <c r="B41" s="540" t="s">
        <v>341</v>
      </c>
      <c r="C41" s="571" t="s">
        <v>484</v>
      </c>
      <c r="D41" s="553">
        <v>241332</v>
      </c>
      <c r="E41" s="553">
        <v>241745</v>
      </c>
      <c r="F41" s="553"/>
      <c r="G41" s="554">
        <v>0</v>
      </c>
      <c r="H41" s="9">
        <v>6000</v>
      </c>
    </row>
    <row r="42" spans="1:8" ht="62.25" customHeight="1" x14ac:dyDescent="0.3">
      <c r="A42" s="548">
        <v>34</v>
      </c>
      <c r="B42" s="540" t="s">
        <v>341</v>
      </c>
      <c r="C42" s="571" t="s">
        <v>485</v>
      </c>
      <c r="D42" s="553">
        <v>241332</v>
      </c>
      <c r="E42" s="553">
        <v>241745</v>
      </c>
      <c r="F42" s="553"/>
      <c r="G42" s="554">
        <v>0</v>
      </c>
      <c r="H42" s="9">
        <v>7000</v>
      </c>
    </row>
    <row r="43" spans="1:8" ht="62.25" customHeight="1" x14ac:dyDescent="0.3">
      <c r="A43" s="548">
        <v>35</v>
      </c>
      <c r="B43" s="540" t="s">
        <v>341</v>
      </c>
      <c r="C43" s="571" t="s">
        <v>486</v>
      </c>
      <c r="D43" s="553">
        <v>241364</v>
      </c>
      <c r="E43" s="553">
        <v>241745</v>
      </c>
      <c r="F43" s="553"/>
      <c r="G43" s="554">
        <v>0</v>
      </c>
      <c r="H43" s="9">
        <v>1800</v>
      </c>
    </row>
    <row r="44" spans="1:8" ht="62.25" customHeight="1" x14ac:dyDescent="0.3">
      <c r="A44" s="529">
        <v>36</v>
      </c>
      <c r="B44" s="540" t="s">
        <v>341</v>
      </c>
      <c r="C44" s="571" t="s">
        <v>490</v>
      </c>
      <c r="D44" s="553">
        <v>241334</v>
      </c>
      <c r="E44" s="553">
        <v>241745</v>
      </c>
      <c r="F44" s="553"/>
      <c r="G44" s="554">
        <v>0</v>
      </c>
      <c r="H44" s="9">
        <v>800</v>
      </c>
    </row>
    <row r="45" spans="1:8" ht="62.25" customHeight="1" x14ac:dyDescent="0.3">
      <c r="A45" s="529">
        <v>37</v>
      </c>
      <c r="B45" s="540" t="s">
        <v>341</v>
      </c>
      <c r="C45" s="571" t="s">
        <v>491</v>
      </c>
      <c r="D45" s="553">
        <v>241334</v>
      </c>
      <c r="E45" s="553">
        <v>241745</v>
      </c>
      <c r="F45" s="553"/>
      <c r="G45" s="554">
        <v>0</v>
      </c>
      <c r="H45" s="9">
        <v>800</v>
      </c>
    </row>
    <row r="46" spans="1:8" ht="62.25" customHeight="1" x14ac:dyDescent="0.3">
      <c r="A46" s="548">
        <v>38</v>
      </c>
      <c r="B46" s="540" t="s">
        <v>341</v>
      </c>
      <c r="C46" s="571" t="s">
        <v>487</v>
      </c>
      <c r="D46" s="553">
        <v>241334</v>
      </c>
      <c r="E46" s="553">
        <v>241745</v>
      </c>
      <c r="F46" s="553"/>
      <c r="G46" s="554">
        <v>0</v>
      </c>
      <c r="H46" s="9">
        <v>1850</v>
      </c>
    </row>
    <row r="47" spans="1:8" ht="27.75" customHeight="1" thickBot="1" x14ac:dyDescent="0.35">
      <c r="A47" s="636" t="s">
        <v>49</v>
      </c>
      <c r="B47" s="637"/>
      <c r="C47" s="637"/>
      <c r="D47" s="637"/>
      <c r="E47" s="637"/>
      <c r="F47" s="637"/>
      <c r="G47" s="552">
        <f>SUM(G33:G46)</f>
        <v>45085</v>
      </c>
    </row>
    <row r="48" spans="1:8" ht="20.25" thickTop="1" x14ac:dyDescent="0.3">
      <c r="A48" s="633" t="s">
        <v>50</v>
      </c>
      <c r="B48" s="633"/>
      <c r="C48" s="633"/>
      <c r="D48" s="633"/>
      <c r="E48" s="633"/>
      <c r="F48" s="633"/>
      <c r="G48" s="633"/>
    </row>
    <row r="49" spans="1:7" x14ac:dyDescent="0.3">
      <c r="A49" s="633" t="s">
        <v>113</v>
      </c>
      <c r="B49" s="633"/>
      <c r="C49" s="633"/>
      <c r="D49" s="633"/>
      <c r="E49" s="633"/>
      <c r="F49" s="633"/>
      <c r="G49" s="633"/>
    </row>
    <row r="50" spans="1:7" x14ac:dyDescent="0.3">
      <c r="A50" s="631" t="str">
        <f>A3</f>
        <v>ประจำปีงบประมาณ 2562 (ณ 31  มกราคม  2562)</v>
      </c>
      <c r="B50" s="631"/>
      <c r="C50" s="631"/>
      <c r="D50" s="631"/>
      <c r="E50" s="631"/>
      <c r="F50" s="631"/>
      <c r="G50" s="631"/>
    </row>
    <row r="51" spans="1:7" x14ac:dyDescent="0.3">
      <c r="A51" s="525" t="s">
        <v>114</v>
      </c>
      <c r="B51" s="526" t="s">
        <v>115</v>
      </c>
      <c r="C51" s="563" t="s">
        <v>473</v>
      </c>
      <c r="D51" s="527" t="s">
        <v>475</v>
      </c>
      <c r="E51" s="527" t="s">
        <v>470</v>
      </c>
      <c r="F51" s="528" t="s">
        <v>471</v>
      </c>
      <c r="G51" s="527" t="s">
        <v>476</v>
      </c>
    </row>
    <row r="52" spans="1:7" ht="36.75" customHeight="1" x14ac:dyDescent="0.3">
      <c r="A52" s="529">
        <v>39</v>
      </c>
      <c r="B52" s="555" t="s">
        <v>341</v>
      </c>
      <c r="C52" s="571" t="s">
        <v>488</v>
      </c>
      <c r="D52" s="556">
        <v>241334</v>
      </c>
      <c r="E52" s="556">
        <v>241745</v>
      </c>
      <c r="F52" s="556"/>
      <c r="G52" s="544">
        <v>0</v>
      </c>
    </row>
    <row r="53" spans="1:7" ht="24.75" customHeight="1" x14ac:dyDescent="0.3">
      <c r="A53" s="529">
        <v>40</v>
      </c>
      <c r="B53" s="557" t="s">
        <v>341</v>
      </c>
      <c r="C53" s="572"/>
      <c r="D53" s="558"/>
      <c r="E53" s="558"/>
      <c r="F53" s="558"/>
      <c r="G53" s="558">
        <v>1150</v>
      </c>
    </row>
    <row r="54" spans="1:7" ht="55.5" customHeight="1" x14ac:dyDescent="0.3">
      <c r="A54" s="548">
        <v>41</v>
      </c>
      <c r="B54" s="540" t="s">
        <v>341</v>
      </c>
      <c r="C54" s="568" t="s">
        <v>489</v>
      </c>
      <c r="D54" s="553">
        <v>241334</v>
      </c>
      <c r="E54" s="553">
        <v>241745</v>
      </c>
      <c r="F54" s="553"/>
      <c r="G54" s="554">
        <v>0</v>
      </c>
    </row>
    <row r="55" spans="1:7" ht="54" customHeight="1" x14ac:dyDescent="0.3">
      <c r="A55" s="548">
        <v>42</v>
      </c>
      <c r="B55" s="540" t="s">
        <v>341</v>
      </c>
      <c r="C55" s="571" t="s">
        <v>487</v>
      </c>
      <c r="D55" s="553">
        <v>241334</v>
      </c>
      <c r="E55" s="553">
        <v>241745</v>
      </c>
      <c r="F55" s="553"/>
      <c r="G55" s="554">
        <v>0</v>
      </c>
    </row>
    <row r="56" spans="1:7" ht="42" customHeight="1" x14ac:dyDescent="0.3">
      <c r="A56" s="548">
        <v>43</v>
      </c>
      <c r="B56" s="540" t="s">
        <v>339</v>
      </c>
      <c r="C56" s="568" t="s">
        <v>494</v>
      </c>
      <c r="D56" s="553">
        <v>241334</v>
      </c>
      <c r="E56" s="553">
        <v>242104</v>
      </c>
      <c r="F56" s="553"/>
      <c r="G56" s="554">
        <v>1350</v>
      </c>
    </row>
    <row r="57" spans="1:7" ht="44.25" customHeight="1" x14ac:dyDescent="0.3">
      <c r="A57" s="529">
        <v>44</v>
      </c>
      <c r="B57" s="542" t="s">
        <v>339</v>
      </c>
      <c r="C57" s="568" t="s">
        <v>533</v>
      </c>
      <c r="D57" s="543">
        <v>241334</v>
      </c>
      <c r="E57" s="543">
        <v>242104</v>
      </c>
      <c r="F57" s="543"/>
      <c r="G57" s="545">
        <v>1785</v>
      </c>
    </row>
    <row r="58" spans="1:7" ht="42.75" customHeight="1" x14ac:dyDescent="0.3">
      <c r="A58" s="548">
        <v>45</v>
      </c>
      <c r="B58" s="540" t="s">
        <v>339</v>
      </c>
      <c r="C58" s="568" t="s">
        <v>493</v>
      </c>
      <c r="D58" s="553">
        <v>241334</v>
      </c>
      <c r="E58" s="553">
        <v>242104</v>
      </c>
      <c r="F58" s="553"/>
      <c r="G58" s="554">
        <v>7800</v>
      </c>
    </row>
    <row r="59" spans="1:7" ht="57" customHeight="1" x14ac:dyDescent="0.3">
      <c r="A59" s="548">
        <v>46</v>
      </c>
      <c r="B59" s="540" t="s">
        <v>339</v>
      </c>
      <c r="C59" s="568" t="s">
        <v>495</v>
      </c>
      <c r="D59" s="553">
        <v>241334</v>
      </c>
      <c r="E59" s="553">
        <v>242104</v>
      </c>
      <c r="F59" s="553"/>
      <c r="G59" s="554">
        <v>8000</v>
      </c>
    </row>
    <row r="60" spans="1:7" ht="57.75" customHeight="1" x14ac:dyDescent="0.3">
      <c r="A60" s="529">
        <v>47</v>
      </c>
      <c r="B60" s="540" t="s">
        <v>339</v>
      </c>
      <c r="C60" s="568" t="s">
        <v>492</v>
      </c>
      <c r="D60" s="553">
        <v>241334</v>
      </c>
      <c r="E60" s="553">
        <v>242104</v>
      </c>
      <c r="F60" s="553"/>
      <c r="G60" s="554">
        <v>4500</v>
      </c>
    </row>
    <row r="61" spans="1:7" ht="44.25" customHeight="1" x14ac:dyDescent="0.3">
      <c r="A61" s="548">
        <v>48</v>
      </c>
      <c r="B61" s="540" t="s">
        <v>339</v>
      </c>
      <c r="C61" s="568" t="s">
        <v>496</v>
      </c>
      <c r="D61" s="553">
        <v>241403</v>
      </c>
      <c r="E61" s="553">
        <v>242194</v>
      </c>
      <c r="F61" s="553"/>
      <c r="G61" s="554">
        <v>13850</v>
      </c>
    </row>
    <row r="62" spans="1:7" ht="34.5" customHeight="1" x14ac:dyDescent="0.3">
      <c r="A62" s="548">
        <v>49</v>
      </c>
      <c r="B62" s="540" t="s">
        <v>120</v>
      </c>
      <c r="C62" s="568" t="s">
        <v>497</v>
      </c>
      <c r="D62" s="553">
        <v>241460</v>
      </c>
      <c r="E62" s="553">
        <v>241844</v>
      </c>
      <c r="F62" s="553"/>
      <c r="G62" s="554">
        <v>1100</v>
      </c>
    </row>
    <row r="63" spans="1:7" ht="34.5" customHeight="1" x14ac:dyDescent="0.3">
      <c r="A63" s="548">
        <v>50</v>
      </c>
      <c r="B63" s="540" t="s">
        <v>120</v>
      </c>
      <c r="C63" s="568" t="s">
        <v>498</v>
      </c>
      <c r="D63" s="553">
        <v>241460</v>
      </c>
      <c r="E63" s="553">
        <v>241844</v>
      </c>
      <c r="F63" s="553"/>
      <c r="G63" s="554">
        <v>8700</v>
      </c>
    </row>
    <row r="64" spans="1:7" ht="34.5" customHeight="1" x14ac:dyDescent="0.3">
      <c r="A64" s="548">
        <v>51</v>
      </c>
      <c r="B64" s="540" t="s">
        <v>155</v>
      </c>
      <c r="C64" s="568" t="s">
        <v>500</v>
      </c>
      <c r="D64" s="553">
        <v>241460</v>
      </c>
      <c r="E64" s="553">
        <v>241844</v>
      </c>
      <c r="F64" s="553"/>
      <c r="G64" s="554">
        <v>13350</v>
      </c>
    </row>
    <row r="65" spans="1:8" ht="34.5" customHeight="1" x14ac:dyDescent="0.3">
      <c r="A65" s="548">
        <v>52</v>
      </c>
      <c r="B65" s="540" t="s">
        <v>339</v>
      </c>
      <c r="C65" s="568" t="s">
        <v>501</v>
      </c>
      <c r="D65" s="553">
        <v>241467</v>
      </c>
      <c r="E65" s="553">
        <v>241861</v>
      </c>
      <c r="F65" s="553"/>
      <c r="G65" s="554">
        <v>5675</v>
      </c>
    </row>
    <row r="66" spans="1:8" ht="34.5" customHeight="1" x14ac:dyDescent="0.3">
      <c r="A66" s="548">
        <v>53</v>
      </c>
      <c r="B66" s="540" t="s">
        <v>380</v>
      </c>
      <c r="C66" s="568" t="s">
        <v>502</v>
      </c>
      <c r="D66" s="553">
        <v>241467</v>
      </c>
      <c r="E66" s="553">
        <v>241885</v>
      </c>
      <c r="F66" s="553"/>
      <c r="G66" s="554">
        <v>4975</v>
      </c>
    </row>
    <row r="67" spans="1:8" ht="38.25" customHeight="1" x14ac:dyDescent="0.3">
      <c r="A67" s="548">
        <v>54</v>
      </c>
      <c r="B67" s="540" t="s">
        <v>380</v>
      </c>
      <c r="C67" s="568" t="s">
        <v>503</v>
      </c>
      <c r="D67" s="553">
        <v>241467</v>
      </c>
      <c r="E67" s="553">
        <v>241885</v>
      </c>
      <c r="F67" s="553"/>
      <c r="G67" s="554">
        <v>1895</v>
      </c>
    </row>
    <row r="68" spans="1:8" ht="48" customHeight="1" x14ac:dyDescent="0.3">
      <c r="A68" s="548">
        <v>55</v>
      </c>
      <c r="B68" s="540" t="s">
        <v>380</v>
      </c>
      <c r="C68" s="568" t="s">
        <v>504</v>
      </c>
      <c r="D68" s="553">
        <v>241480</v>
      </c>
      <c r="E68" s="553">
        <v>241885</v>
      </c>
      <c r="F68" s="553"/>
      <c r="G68" s="554">
        <v>3100</v>
      </c>
    </row>
    <row r="69" spans="1:8" ht="48" customHeight="1" x14ac:dyDescent="0.3">
      <c r="A69" s="548">
        <v>56</v>
      </c>
      <c r="B69" s="540" t="s">
        <v>380</v>
      </c>
      <c r="C69" s="568" t="s">
        <v>505</v>
      </c>
      <c r="D69" s="553">
        <v>241480</v>
      </c>
      <c r="E69" s="553">
        <v>241861</v>
      </c>
      <c r="F69" s="553"/>
      <c r="G69" s="554">
        <v>10250</v>
      </c>
    </row>
    <row r="70" spans="1:8" ht="30.75" customHeight="1" thickBot="1" x14ac:dyDescent="0.35">
      <c r="A70" s="636" t="s">
        <v>49</v>
      </c>
      <c r="B70" s="637"/>
      <c r="C70" s="637"/>
      <c r="D70" s="637"/>
      <c r="E70" s="637"/>
      <c r="F70" s="637"/>
      <c r="G70" s="552">
        <f>SUM(G52:G69)</f>
        <v>87480</v>
      </c>
    </row>
    <row r="71" spans="1:8" ht="48" customHeight="1" thickTop="1" x14ac:dyDescent="0.3">
      <c r="A71" s="525" t="s">
        <v>114</v>
      </c>
      <c r="B71" s="526" t="s">
        <v>115</v>
      </c>
      <c r="C71" s="563" t="s">
        <v>473</v>
      </c>
      <c r="D71" s="527" t="s">
        <v>475</v>
      </c>
      <c r="E71" s="527" t="s">
        <v>470</v>
      </c>
      <c r="F71" s="528" t="s">
        <v>471</v>
      </c>
      <c r="G71" s="527" t="s">
        <v>476</v>
      </c>
    </row>
    <row r="72" spans="1:8" ht="48.75" customHeight="1" x14ac:dyDescent="0.3">
      <c r="A72" s="548">
        <v>57</v>
      </c>
      <c r="B72" s="540" t="s">
        <v>380</v>
      </c>
      <c r="C72" s="568" t="s">
        <v>506</v>
      </c>
      <c r="D72" s="553">
        <v>241480</v>
      </c>
      <c r="E72" s="553">
        <v>242257</v>
      </c>
      <c r="F72" s="554"/>
      <c r="G72" s="554">
        <v>4975</v>
      </c>
    </row>
    <row r="73" spans="1:8" ht="49.5" customHeight="1" x14ac:dyDescent="0.3">
      <c r="A73" s="548">
        <v>58</v>
      </c>
      <c r="B73" s="540" t="s">
        <v>339</v>
      </c>
      <c r="C73" s="568" t="s">
        <v>507</v>
      </c>
      <c r="D73" s="553">
        <v>241480</v>
      </c>
      <c r="E73" s="553">
        <v>242257</v>
      </c>
      <c r="F73" s="553"/>
      <c r="G73" s="554">
        <v>13375</v>
      </c>
    </row>
    <row r="74" spans="1:8" ht="41.25" customHeight="1" x14ac:dyDescent="0.3">
      <c r="A74" s="548">
        <v>59</v>
      </c>
      <c r="B74" s="540" t="s">
        <v>353</v>
      </c>
      <c r="C74" s="568" t="s">
        <v>508</v>
      </c>
      <c r="D74" s="556">
        <v>241481</v>
      </c>
      <c r="E74" s="556">
        <v>242257</v>
      </c>
      <c r="F74" s="556"/>
      <c r="G74" s="544">
        <v>7675</v>
      </c>
    </row>
    <row r="75" spans="1:8" s="559" customFormat="1" ht="45" customHeight="1" x14ac:dyDescent="0.2">
      <c r="A75" s="548">
        <v>60</v>
      </c>
      <c r="B75" s="540" t="s">
        <v>155</v>
      </c>
      <c r="C75" s="568" t="s">
        <v>509</v>
      </c>
      <c r="D75" s="553">
        <v>241481</v>
      </c>
      <c r="E75" s="553">
        <v>242267</v>
      </c>
      <c r="F75" s="553"/>
      <c r="G75" s="554">
        <v>13375</v>
      </c>
    </row>
    <row r="76" spans="1:8" s="559" customFormat="1" ht="69" customHeight="1" x14ac:dyDescent="0.2">
      <c r="A76" s="548">
        <v>61</v>
      </c>
      <c r="B76" s="540" t="s">
        <v>120</v>
      </c>
      <c r="C76" s="568" t="s">
        <v>510</v>
      </c>
      <c r="D76" s="553">
        <v>241481</v>
      </c>
      <c r="E76" s="553">
        <v>242265</v>
      </c>
      <c r="F76" s="553"/>
      <c r="G76" s="554">
        <v>12275</v>
      </c>
    </row>
    <row r="77" spans="1:8" ht="31.5" customHeight="1" x14ac:dyDescent="0.3">
      <c r="A77" s="529">
        <v>62</v>
      </c>
      <c r="B77" s="540" t="s">
        <v>341</v>
      </c>
      <c r="C77" s="568" t="s">
        <v>527</v>
      </c>
      <c r="D77" s="553">
        <v>241334</v>
      </c>
      <c r="E77" s="553">
        <v>241745</v>
      </c>
      <c r="F77" s="553"/>
      <c r="G77" s="554">
        <v>800</v>
      </c>
    </row>
    <row r="78" spans="1:8" ht="39" x14ac:dyDescent="0.3">
      <c r="A78" s="529">
        <v>63</v>
      </c>
      <c r="B78" s="540" t="s">
        <v>380</v>
      </c>
      <c r="C78" s="568" t="s">
        <v>511</v>
      </c>
      <c r="D78" s="553">
        <v>241505</v>
      </c>
      <c r="E78" s="553">
        <v>242323</v>
      </c>
      <c r="F78" s="553"/>
      <c r="G78" s="554">
        <v>13350</v>
      </c>
    </row>
    <row r="79" spans="1:8" ht="37.5" x14ac:dyDescent="0.3">
      <c r="A79" s="529">
        <v>64</v>
      </c>
      <c r="B79" s="540" t="s">
        <v>409</v>
      </c>
      <c r="C79" s="568" t="s">
        <v>512</v>
      </c>
      <c r="D79" s="553">
        <v>241677</v>
      </c>
      <c r="E79" s="553">
        <v>242435</v>
      </c>
      <c r="F79" s="553"/>
      <c r="G79" s="554">
        <v>9425</v>
      </c>
    </row>
    <row r="80" spans="1:8" x14ac:dyDescent="0.3">
      <c r="A80" s="638" t="s">
        <v>49</v>
      </c>
      <c r="B80" s="639"/>
      <c r="C80" s="639"/>
      <c r="D80" s="639"/>
      <c r="E80" s="639"/>
      <c r="F80" s="639"/>
      <c r="G80" s="560">
        <f>SUM(G72:G79)</f>
        <v>75250</v>
      </c>
      <c r="H80" s="335"/>
    </row>
    <row r="81" spans="1:10" ht="20.25" thickBot="1" x14ac:dyDescent="0.35">
      <c r="A81" s="640" t="s">
        <v>221</v>
      </c>
      <c r="B81" s="641"/>
      <c r="C81" s="641"/>
      <c r="D81" s="641"/>
      <c r="E81" s="641"/>
      <c r="F81" s="641"/>
      <c r="G81" s="561">
        <f>G80+G70+G47+G31</f>
        <v>323075</v>
      </c>
    </row>
    <row r="82" spans="1:10" ht="20.25" thickTop="1" x14ac:dyDescent="0.3">
      <c r="A82" s="524"/>
      <c r="B82" s="562"/>
      <c r="C82" s="426"/>
      <c r="D82" s="524"/>
      <c r="E82" s="524"/>
      <c r="F82" s="524"/>
      <c r="G82" s="524"/>
    </row>
    <row r="83" spans="1:10" x14ac:dyDescent="0.3">
      <c r="A83" s="524"/>
      <c r="B83" s="562"/>
      <c r="C83" s="426"/>
      <c r="D83" s="524"/>
      <c r="E83" s="524"/>
      <c r="F83" s="524"/>
      <c r="G83" s="524"/>
    </row>
    <row r="86" spans="1:10" s="241" customFormat="1" x14ac:dyDescent="0.3">
      <c r="A86" s="9"/>
      <c r="C86" s="386"/>
      <c r="H86" s="9"/>
      <c r="I86" s="9"/>
      <c r="J86" s="9"/>
    </row>
    <row r="87" spans="1:10" s="241" customFormat="1" x14ac:dyDescent="0.3">
      <c r="A87" s="9"/>
      <c r="C87" s="386"/>
      <c r="H87" s="9"/>
      <c r="I87" s="9"/>
      <c r="J87" s="9"/>
    </row>
    <row r="88" spans="1:10" s="241" customFormat="1" x14ac:dyDescent="0.3">
      <c r="A88" s="9"/>
      <c r="C88" s="386"/>
      <c r="H88" s="9"/>
      <c r="I88" s="9"/>
      <c r="J88" s="9"/>
    </row>
    <row r="89" spans="1:10" s="241" customFormat="1" x14ac:dyDescent="0.3">
      <c r="A89" s="9"/>
      <c r="C89" s="386"/>
      <c r="H89" s="9"/>
      <c r="I89" s="9"/>
      <c r="J89" s="9"/>
    </row>
    <row r="90" spans="1:10" s="241" customFormat="1" x14ac:dyDescent="0.3">
      <c r="A90" s="9"/>
      <c r="C90" s="386"/>
      <c r="H90" s="9"/>
      <c r="I90" s="9"/>
      <c r="J90" s="9"/>
    </row>
    <row r="91" spans="1:10" s="241" customFormat="1" x14ac:dyDescent="0.3">
      <c r="A91" s="9"/>
      <c r="C91" s="386"/>
      <c r="H91" s="9"/>
      <c r="I91" s="9"/>
      <c r="J91" s="9"/>
    </row>
    <row r="92" spans="1:10" s="241" customFormat="1" x14ac:dyDescent="0.3">
      <c r="A92" s="9"/>
      <c r="C92" s="386"/>
      <c r="H92" s="9"/>
      <c r="I92" s="9"/>
      <c r="J92" s="9"/>
    </row>
    <row r="93" spans="1:10" s="241" customFormat="1" x14ac:dyDescent="0.3">
      <c r="A93" s="9"/>
      <c r="C93" s="386"/>
      <c r="H93" s="9"/>
      <c r="I93" s="9"/>
      <c r="J93" s="9"/>
    </row>
    <row r="94" spans="1:10" s="241" customFormat="1" x14ac:dyDescent="0.3">
      <c r="A94" s="9"/>
      <c r="C94" s="386"/>
      <c r="H94" s="9"/>
      <c r="I94" s="9"/>
      <c r="J94" s="9"/>
    </row>
    <row r="95" spans="1:10" s="241" customFormat="1" x14ac:dyDescent="0.3">
      <c r="A95" s="9"/>
      <c r="C95" s="386"/>
      <c r="H95" s="9"/>
      <c r="I95" s="9"/>
      <c r="J95" s="9"/>
    </row>
    <row r="96" spans="1:10" s="241" customFormat="1" x14ac:dyDescent="0.3">
      <c r="A96" s="9"/>
      <c r="C96" s="386"/>
      <c r="H96" s="9"/>
      <c r="I96" s="9"/>
      <c r="J96" s="9"/>
    </row>
    <row r="97" spans="1:10" s="241" customFormat="1" x14ac:dyDescent="0.3">
      <c r="A97" s="9"/>
      <c r="C97" s="386"/>
      <c r="H97" s="9"/>
      <c r="I97" s="9"/>
      <c r="J97" s="9"/>
    </row>
    <row r="98" spans="1:10" s="241" customFormat="1" x14ac:dyDescent="0.3">
      <c r="A98" s="9"/>
      <c r="C98" s="386"/>
      <c r="H98" s="9"/>
      <c r="I98" s="9"/>
      <c r="J98" s="9"/>
    </row>
    <row r="99" spans="1:10" s="241" customFormat="1" x14ac:dyDescent="0.3">
      <c r="A99" s="9"/>
      <c r="C99" s="386"/>
      <c r="H99" s="9"/>
      <c r="I99" s="9"/>
      <c r="J99" s="9"/>
    </row>
    <row r="100" spans="1:10" s="241" customFormat="1" x14ac:dyDescent="0.3">
      <c r="A100" s="9"/>
      <c r="C100" s="386"/>
      <c r="H100" s="9"/>
      <c r="I100" s="9"/>
      <c r="J100" s="9"/>
    </row>
    <row r="101" spans="1:10" s="241" customFormat="1" x14ac:dyDescent="0.3">
      <c r="A101" s="9"/>
      <c r="C101" s="386"/>
      <c r="H101" s="9"/>
      <c r="I101" s="9"/>
      <c r="J101" s="9"/>
    </row>
    <row r="102" spans="1:10" s="241" customFormat="1" x14ac:dyDescent="0.3">
      <c r="A102" s="9"/>
      <c r="C102" s="386"/>
      <c r="H102" s="9"/>
      <c r="I102" s="9"/>
      <c r="J102" s="9"/>
    </row>
    <row r="103" spans="1:10" s="241" customFormat="1" x14ac:dyDescent="0.3">
      <c r="A103" s="9"/>
      <c r="C103" s="386"/>
      <c r="H103" s="9"/>
      <c r="I103" s="9"/>
      <c r="J103" s="9"/>
    </row>
    <row r="104" spans="1:10" s="241" customFormat="1" x14ac:dyDescent="0.3">
      <c r="A104" s="9"/>
      <c r="C104" s="386"/>
      <c r="H104" s="9"/>
      <c r="I104" s="9"/>
      <c r="J104" s="9"/>
    </row>
    <row r="105" spans="1:10" s="241" customFormat="1" x14ac:dyDescent="0.3">
      <c r="A105" s="9"/>
      <c r="C105" s="386"/>
      <c r="H105" s="9"/>
      <c r="I105" s="9"/>
      <c r="J105" s="9"/>
    </row>
    <row r="106" spans="1:10" s="241" customFormat="1" x14ac:dyDescent="0.3">
      <c r="A106" s="9"/>
      <c r="C106" s="386"/>
      <c r="H106" s="9"/>
      <c r="I106" s="9"/>
      <c r="J106" s="9"/>
    </row>
    <row r="107" spans="1:10" s="241" customFormat="1" x14ac:dyDescent="0.3">
      <c r="A107" s="9"/>
      <c r="C107" s="386"/>
      <c r="H107" s="9"/>
      <c r="I107" s="9"/>
      <c r="J107" s="9"/>
    </row>
    <row r="108" spans="1:10" s="241" customFormat="1" x14ac:dyDescent="0.3">
      <c r="A108" s="9"/>
      <c r="C108" s="386"/>
      <c r="H108" s="9"/>
      <c r="I108" s="9"/>
      <c r="J108" s="9"/>
    </row>
    <row r="109" spans="1:10" s="241" customFormat="1" x14ac:dyDescent="0.3">
      <c r="A109" s="9"/>
      <c r="C109" s="386"/>
      <c r="H109" s="9"/>
      <c r="I109" s="9"/>
      <c r="J109" s="9"/>
    </row>
    <row r="110" spans="1:10" s="241" customFormat="1" x14ac:dyDescent="0.3">
      <c r="A110" s="9"/>
      <c r="C110" s="386"/>
      <c r="H110" s="9"/>
      <c r="I110" s="9"/>
      <c r="J110" s="9"/>
    </row>
  </sheetData>
  <mergeCells count="11">
    <mergeCell ref="A50:G50"/>
    <mergeCell ref="A70:F70"/>
    <mergeCell ref="A80:F80"/>
    <mergeCell ref="A81:F81"/>
    <mergeCell ref="A49:G49"/>
    <mergeCell ref="A1:G1"/>
    <mergeCell ref="A2:G2"/>
    <mergeCell ref="A3:G3"/>
    <mergeCell ref="A48:G48"/>
    <mergeCell ref="A31:F31"/>
    <mergeCell ref="A47:F47"/>
  </mergeCells>
  <pageMargins left="0.6692913385826772" right="0.11811023622047245" top="0.39370078740157483" bottom="0.15748031496062992" header="0.31496062992125984" footer="0.31496062992125984"/>
  <pageSetup paperSize="9" scale="90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6"/>
  <sheetViews>
    <sheetView topLeftCell="A130" workbookViewId="0">
      <selection activeCell="G141" sqref="G141"/>
    </sheetView>
  </sheetViews>
  <sheetFormatPr defaultRowHeight="23.25" x14ac:dyDescent="0.5"/>
  <cols>
    <col min="1" max="1" width="21" style="163" customWidth="1"/>
    <col min="2" max="2" width="5.75" style="78" customWidth="1"/>
    <col min="3" max="3" width="11.875" style="164" customWidth="1"/>
    <col min="4" max="4" width="9" style="78"/>
    <col min="5" max="5" width="14" style="78" customWidth="1"/>
    <col min="6" max="6" width="9" style="82"/>
    <col min="7" max="7" width="29.125" style="82" customWidth="1"/>
    <col min="8" max="8" width="15" style="78" customWidth="1"/>
    <col min="9" max="9" width="16.25" style="78" customWidth="1"/>
    <col min="10" max="10" width="13.375" style="86" customWidth="1"/>
    <col min="11" max="11" width="13.125" style="78" bestFit="1" customWidth="1"/>
    <col min="12" max="16384" width="9" style="78"/>
  </cols>
  <sheetData>
    <row r="1" spans="1:9" ht="17.25" customHeight="1" x14ac:dyDescent="0.5">
      <c r="A1" s="644" t="s">
        <v>20</v>
      </c>
      <c r="B1" s="645"/>
      <c r="C1" s="645"/>
      <c r="D1" s="97"/>
      <c r="E1" s="97"/>
      <c r="F1" s="98"/>
      <c r="G1" s="99"/>
    </row>
    <row r="2" spans="1:9" ht="17.25" customHeight="1" x14ac:dyDescent="0.5">
      <c r="A2" s="100"/>
      <c r="B2" s="74"/>
      <c r="C2" s="511"/>
      <c r="D2" s="74"/>
      <c r="E2" s="74"/>
      <c r="F2" s="102" t="s">
        <v>86</v>
      </c>
      <c r="G2" s="103"/>
    </row>
    <row r="3" spans="1:9" ht="17.25" customHeight="1" x14ac:dyDescent="0.5">
      <c r="A3" s="104"/>
      <c r="B3" s="646"/>
      <c r="C3" s="646"/>
      <c r="D3" s="646"/>
      <c r="E3" s="105"/>
      <c r="F3" s="106" t="s">
        <v>87</v>
      </c>
      <c r="G3" s="107"/>
    </row>
    <row r="4" spans="1:9" ht="21.75" customHeight="1" x14ac:dyDescent="0.5">
      <c r="A4" s="512" t="s">
        <v>556</v>
      </c>
      <c r="B4" s="97"/>
      <c r="C4" s="109"/>
      <c r="D4" s="97"/>
      <c r="E4" s="99"/>
      <c r="F4" s="98"/>
      <c r="G4" s="110">
        <v>5413654.3899999997</v>
      </c>
      <c r="H4" s="111"/>
    </row>
    <row r="5" spans="1:9" ht="17.25" customHeight="1" x14ac:dyDescent="0.5">
      <c r="A5" s="112" t="s">
        <v>395</v>
      </c>
      <c r="B5" s="74"/>
      <c r="C5" s="511"/>
      <c r="D5" s="74"/>
      <c r="E5" s="103"/>
      <c r="F5" s="113"/>
      <c r="G5" s="103"/>
      <c r="H5" s="93"/>
    </row>
    <row r="6" spans="1:9" ht="20.25" customHeight="1" x14ac:dyDescent="0.5">
      <c r="A6" s="114" t="s">
        <v>88</v>
      </c>
      <c r="B6" s="74"/>
      <c r="C6" s="642" t="s">
        <v>89</v>
      </c>
      <c r="D6" s="642"/>
      <c r="E6" s="115" t="s">
        <v>90</v>
      </c>
      <c r="F6" s="113"/>
      <c r="G6" s="103"/>
    </row>
    <row r="7" spans="1:9" ht="17.25" customHeight="1" x14ac:dyDescent="0.5">
      <c r="A7" s="116"/>
      <c r="B7" s="74"/>
      <c r="C7" s="117"/>
      <c r="D7" s="510"/>
      <c r="E7" s="119"/>
      <c r="F7" s="113"/>
      <c r="G7" s="120"/>
      <c r="H7" s="79"/>
    </row>
    <row r="8" spans="1:9" ht="20.25" customHeight="1" x14ac:dyDescent="0.5">
      <c r="A8" s="112" t="s">
        <v>396</v>
      </c>
      <c r="B8" s="74"/>
      <c r="C8" s="511"/>
      <c r="D8" s="74"/>
      <c r="E8" s="103"/>
      <c r="F8" s="113"/>
      <c r="G8" s="103"/>
    </row>
    <row r="9" spans="1:9" ht="28.5" customHeight="1" x14ac:dyDescent="0.5">
      <c r="A9" s="114" t="s">
        <v>91</v>
      </c>
      <c r="B9" s="74"/>
      <c r="C9" s="510" t="s">
        <v>92</v>
      </c>
      <c r="D9" s="510" t="s">
        <v>93</v>
      </c>
      <c r="E9" s="115" t="s">
        <v>90</v>
      </c>
      <c r="F9" s="113"/>
      <c r="G9" s="103"/>
    </row>
    <row r="10" spans="1:9" ht="20.25" customHeight="1" x14ac:dyDescent="0.5">
      <c r="A10" s="127"/>
      <c r="B10" s="516"/>
      <c r="C10" s="517"/>
      <c r="D10" s="516"/>
      <c r="E10" s="516"/>
      <c r="F10" s="113"/>
      <c r="G10" s="103"/>
      <c r="I10" s="86"/>
    </row>
    <row r="11" spans="1:9" ht="20.25" customHeight="1" x14ac:dyDescent="0.5">
      <c r="A11" s="121">
        <v>241810</v>
      </c>
      <c r="B11" s="74"/>
      <c r="C11" s="489" t="s">
        <v>557</v>
      </c>
      <c r="D11" s="74"/>
      <c r="E11" s="124">
        <v>40804.949999999997</v>
      </c>
      <c r="F11" s="113"/>
      <c r="G11" s="103"/>
    </row>
    <row r="12" spans="1:9" ht="20.25" customHeight="1" x14ac:dyDescent="0.5">
      <c r="A12" s="121">
        <v>241820</v>
      </c>
      <c r="B12" s="516"/>
      <c r="C12" s="489" t="s">
        <v>558</v>
      </c>
      <c r="D12" s="516"/>
      <c r="E12" s="518">
        <v>2971.96</v>
      </c>
      <c r="F12" s="113"/>
      <c r="G12" s="103"/>
    </row>
    <row r="13" spans="1:9" ht="20.25" customHeight="1" x14ac:dyDescent="0.5">
      <c r="A13" s="121">
        <v>241820</v>
      </c>
      <c r="B13" s="516"/>
      <c r="C13" s="489" t="s">
        <v>559</v>
      </c>
      <c r="D13" s="516"/>
      <c r="E13" s="518">
        <v>15642</v>
      </c>
      <c r="F13" s="113"/>
      <c r="G13" s="103"/>
    </row>
    <row r="14" spans="1:9" ht="20.25" customHeight="1" x14ac:dyDescent="0.5">
      <c r="A14" s="121">
        <v>241820</v>
      </c>
      <c r="B14" s="74"/>
      <c r="C14" s="592" t="s">
        <v>560</v>
      </c>
      <c r="D14" s="74"/>
      <c r="E14" s="124">
        <v>29719.63</v>
      </c>
      <c r="F14" s="113"/>
      <c r="G14" s="103"/>
    </row>
    <row r="15" spans="1:9" ht="20.25" customHeight="1" x14ac:dyDescent="0.5">
      <c r="A15" s="121">
        <v>241822</v>
      </c>
      <c r="B15" s="74"/>
      <c r="C15" s="593" t="s">
        <v>561</v>
      </c>
      <c r="D15" s="74"/>
      <c r="E15" s="124">
        <v>9900</v>
      </c>
      <c r="F15" s="113"/>
      <c r="G15" s="103"/>
    </row>
    <row r="16" spans="1:9" ht="20.25" customHeight="1" x14ac:dyDescent="0.5">
      <c r="A16" s="121">
        <v>241822</v>
      </c>
      <c r="B16" s="74"/>
      <c r="C16" s="593" t="s">
        <v>562</v>
      </c>
      <c r="D16" s="74"/>
      <c r="E16" s="124">
        <v>2000</v>
      </c>
      <c r="F16" s="113"/>
      <c r="G16" s="126"/>
    </row>
    <row r="17" spans="1:9" ht="20.25" customHeight="1" x14ac:dyDescent="0.5">
      <c r="A17" s="121">
        <v>241822</v>
      </c>
      <c r="B17" s="74"/>
      <c r="C17" s="593" t="s">
        <v>563</v>
      </c>
      <c r="D17" s="74"/>
      <c r="E17" s="124">
        <v>390</v>
      </c>
      <c r="F17" s="113"/>
      <c r="G17" s="126"/>
    </row>
    <row r="18" spans="1:9" ht="20.25" customHeight="1" x14ac:dyDescent="0.5">
      <c r="A18" s="121">
        <v>241822</v>
      </c>
      <c r="B18" s="74"/>
      <c r="C18" s="593" t="s">
        <v>564</v>
      </c>
      <c r="D18" s="74"/>
      <c r="E18" s="124">
        <v>20821.93</v>
      </c>
      <c r="F18" s="113"/>
      <c r="G18" s="126"/>
    </row>
    <row r="19" spans="1:9" ht="20.25" customHeight="1" x14ac:dyDescent="0.5">
      <c r="A19" s="121">
        <v>241822</v>
      </c>
      <c r="B19" s="74"/>
      <c r="C19" s="593" t="s">
        <v>565</v>
      </c>
      <c r="D19" s="74"/>
      <c r="E19" s="124">
        <v>63897.2</v>
      </c>
      <c r="F19" s="113"/>
      <c r="G19" s="126"/>
    </row>
    <row r="20" spans="1:9" ht="20.25" customHeight="1" x14ac:dyDescent="0.5">
      <c r="A20" s="121">
        <v>241822</v>
      </c>
      <c r="B20" s="74"/>
      <c r="C20" s="593" t="s">
        <v>566</v>
      </c>
      <c r="D20" s="74"/>
      <c r="E20" s="124">
        <v>26535.66</v>
      </c>
      <c r="F20" s="113"/>
      <c r="G20" s="126"/>
    </row>
    <row r="21" spans="1:9" ht="20.25" customHeight="1" x14ac:dyDescent="0.5">
      <c r="A21" s="121">
        <v>241822</v>
      </c>
      <c r="B21" s="74"/>
      <c r="C21" s="593" t="s">
        <v>567</v>
      </c>
      <c r="D21" s="74"/>
      <c r="E21" s="124">
        <v>18138.88</v>
      </c>
      <c r="F21" s="113"/>
      <c r="G21" s="126"/>
    </row>
    <row r="22" spans="1:9" ht="20.25" customHeight="1" x14ac:dyDescent="0.5">
      <c r="A22" s="121">
        <v>241822</v>
      </c>
      <c r="B22" s="74"/>
      <c r="C22" s="593" t="s">
        <v>568</v>
      </c>
      <c r="D22" s="74"/>
      <c r="E22" s="124">
        <v>4876</v>
      </c>
      <c r="F22" s="113"/>
      <c r="G22" s="126"/>
    </row>
    <row r="23" spans="1:9" ht="20.25" customHeight="1" x14ac:dyDescent="0.5">
      <c r="A23" s="121">
        <v>241822</v>
      </c>
      <c r="B23" s="74"/>
      <c r="C23" s="593" t="s">
        <v>569</v>
      </c>
      <c r="D23" s="74"/>
      <c r="E23" s="124">
        <v>15751.4</v>
      </c>
      <c r="F23" s="113"/>
      <c r="G23" s="126"/>
    </row>
    <row r="24" spans="1:9" ht="20.25" customHeight="1" x14ac:dyDescent="0.5">
      <c r="A24" s="121">
        <v>241822</v>
      </c>
      <c r="B24" s="74"/>
      <c r="C24" s="593" t="s">
        <v>570</v>
      </c>
      <c r="D24" s="74"/>
      <c r="E24" s="124">
        <v>4455</v>
      </c>
      <c r="F24" s="113"/>
      <c r="G24" s="126"/>
    </row>
    <row r="25" spans="1:9" ht="20.25" customHeight="1" x14ac:dyDescent="0.5">
      <c r="A25" s="121"/>
      <c r="B25" s="74"/>
      <c r="C25" s="593"/>
      <c r="D25" s="74"/>
      <c r="E25" s="594">
        <f>SUM(E11:E24)</f>
        <v>255904.61</v>
      </c>
      <c r="F25" s="113"/>
      <c r="G25" s="131">
        <f>E25</f>
        <v>255904.61</v>
      </c>
    </row>
    <row r="26" spans="1:9" ht="20.25" customHeight="1" x14ac:dyDescent="0.5">
      <c r="A26" s="121"/>
      <c r="B26" s="74"/>
      <c r="C26" s="123"/>
      <c r="D26" s="74"/>
      <c r="E26" s="124"/>
      <c r="F26" s="113"/>
      <c r="G26" s="126"/>
    </row>
    <row r="27" spans="1:9" ht="20.25" customHeight="1" x14ac:dyDescent="0.5">
      <c r="A27" s="121"/>
      <c r="B27" s="74"/>
      <c r="C27" s="123"/>
      <c r="D27" s="74"/>
      <c r="E27" s="124"/>
      <c r="F27" s="113"/>
      <c r="G27" s="126"/>
    </row>
    <row r="28" spans="1:9" ht="20.25" customHeight="1" x14ac:dyDescent="0.55000000000000004">
      <c r="A28" s="125"/>
      <c r="B28" s="74"/>
      <c r="C28" s="123"/>
      <c r="D28" s="74"/>
      <c r="E28" s="482"/>
      <c r="F28" s="113"/>
      <c r="G28" s="126"/>
      <c r="I28" s="483"/>
    </row>
    <row r="29" spans="1:9" ht="20.25" customHeight="1" x14ac:dyDescent="0.5">
      <c r="A29" s="122" t="s">
        <v>362</v>
      </c>
      <c r="B29" s="74"/>
      <c r="C29" s="123"/>
      <c r="D29" s="74"/>
      <c r="E29" s="124"/>
      <c r="F29" s="113"/>
      <c r="G29" s="126">
        <v>3850</v>
      </c>
    </row>
    <row r="30" spans="1:9" ht="20.25" customHeight="1" x14ac:dyDescent="0.5">
      <c r="A30" s="122"/>
      <c r="B30" s="74"/>
      <c r="C30" s="123"/>
      <c r="D30" s="74"/>
      <c r="E30" s="124"/>
      <c r="F30" s="113"/>
      <c r="G30" s="126"/>
      <c r="I30" s="79"/>
    </row>
    <row r="31" spans="1:9" ht="20.25" customHeight="1" x14ac:dyDescent="0.5">
      <c r="A31" s="127"/>
      <c r="B31" s="74"/>
      <c r="C31" s="511"/>
      <c r="D31" s="74"/>
      <c r="E31" s="124"/>
      <c r="F31" s="113"/>
      <c r="G31" s="126"/>
      <c r="I31" s="96"/>
    </row>
    <row r="32" spans="1:9" ht="20.25" customHeight="1" x14ac:dyDescent="0.6">
      <c r="A32" s="116"/>
      <c r="B32" s="74"/>
      <c r="C32" s="123"/>
      <c r="D32" s="74"/>
      <c r="E32" s="124"/>
      <c r="F32" s="113"/>
      <c r="G32" s="126"/>
      <c r="I32" s="488"/>
    </row>
    <row r="33" spans="1:11" ht="20.25" customHeight="1" x14ac:dyDescent="0.6">
      <c r="A33" s="128" t="s">
        <v>554</v>
      </c>
      <c r="B33" s="105"/>
      <c r="C33" s="129"/>
      <c r="D33" s="105"/>
      <c r="E33" s="107"/>
      <c r="F33" s="130"/>
      <c r="G33" s="131">
        <f>G4-G25-G29</f>
        <v>5153899.7799999993</v>
      </c>
      <c r="H33" s="86"/>
      <c r="I33" s="132"/>
      <c r="J33" s="86">
        <f>G33-I33</f>
        <v>5153899.7799999993</v>
      </c>
      <c r="K33" s="87"/>
    </row>
    <row r="34" spans="1:11" ht="24.75" customHeight="1" x14ac:dyDescent="0.5">
      <c r="A34" s="512" t="s">
        <v>94</v>
      </c>
      <c r="B34" s="133" t="s">
        <v>555</v>
      </c>
      <c r="C34" s="109"/>
      <c r="D34" s="134" t="s">
        <v>95</v>
      </c>
      <c r="E34" s="97"/>
      <c r="F34" s="519"/>
      <c r="G34" s="135" t="str">
        <f>B34</f>
        <v xml:space="preserve">   วันที่.....1  ก.พ....2562...</v>
      </c>
      <c r="I34" s="96"/>
    </row>
    <row r="35" spans="1:11" ht="17.25" customHeight="1" x14ac:dyDescent="0.5">
      <c r="A35" s="136" t="s">
        <v>328</v>
      </c>
      <c r="B35" s="80"/>
      <c r="C35" s="513"/>
      <c r="D35" s="138" t="s">
        <v>330</v>
      </c>
      <c r="E35" s="80"/>
      <c r="F35" s="80"/>
      <c r="G35" s="91"/>
    </row>
    <row r="36" spans="1:11" ht="17.25" customHeight="1" x14ac:dyDescent="0.5">
      <c r="A36" s="647" t="s">
        <v>326</v>
      </c>
      <c r="B36" s="648"/>
      <c r="C36" s="513"/>
      <c r="D36" s="139" t="s">
        <v>193</v>
      </c>
      <c r="E36" s="140"/>
      <c r="F36" s="80"/>
      <c r="G36" s="91"/>
    </row>
    <row r="37" spans="1:11" ht="17.25" customHeight="1" x14ac:dyDescent="0.5">
      <c r="A37" s="649" t="s">
        <v>343</v>
      </c>
      <c r="B37" s="650"/>
      <c r="C37" s="514"/>
      <c r="D37" s="142" t="s">
        <v>329</v>
      </c>
      <c r="E37" s="143"/>
      <c r="F37" s="144"/>
      <c r="G37" s="145"/>
    </row>
    <row r="38" spans="1:11" x14ac:dyDescent="0.5">
      <c r="A38" s="513"/>
      <c r="B38" s="513"/>
      <c r="C38" s="513"/>
      <c r="D38" s="140"/>
      <c r="E38" s="140"/>
      <c r="F38" s="80"/>
      <c r="G38" s="80"/>
    </row>
    <row r="39" spans="1:11" x14ac:dyDescent="0.5">
      <c r="A39" s="513"/>
      <c r="B39" s="513"/>
      <c r="C39" s="513"/>
      <c r="D39" s="140"/>
      <c r="E39" s="140"/>
      <c r="F39" s="80"/>
      <c r="G39" s="80"/>
    </row>
    <row r="40" spans="1:11" x14ac:dyDescent="0.5">
      <c r="A40" s="513"/>
      <c r="B40" s="513"/>
      <c r="C40" s="513"/>
      <c r="D40" s="140"/>
      <c r="E40" s="140"/>
      <c r="F40" s="80"/>
      <c r="G40" s="80"/>
    </row>
    <row r="41" spans="1:11" x14ac:dyDescent="0.5">
      <c r="A41" s="513"/>
      <c r="B41" s="513"/>
      <c r="C41" s="513"/>
      <c r="D41" s="140"/>
      <c r="E41" s="140"/>
      <c r="F41" s="80"/>
      <c r="G41" s="80"/>
    </row>
    <row r="42" spans="1:11" x14ac:dyDescent="0.5">
      <c r="A42" s="513"/>
      <c r="B42" s="513"/>
      <c r="C42" s="513"/>
      <c r="D42" s="140"/>
      <c r="E42" s="140"/>
      <c r="F42" s="80"/>
      <c r="G42" s="80"/>
    </row>
    <row r="43" spans="1:11" x14ac:dyDescent="0.5">
      <c r="A43" s="513"/>
      <c r="B43" s="513"/>
      <c r="C43" s="513"/>
      <c r="D43" s="140"/>
      <c r="E43" s="140"/>
      <c r="F43" s="80"/>
      <c r="G43" s="80"/>
    </row>
    <row r="44" spans="1:11" x14ac:dyDescent="0.5">
      <c r="A44" s="644" t="s">
        <v>20</v>
      </c>
      <c r="B44" s="645"/>
      <c r="C44" s="645"/>
      <c r="D44" s="97"/>
      <c r="E44" s="97"/>
      <c r="F44" s="98"/>
      <c r="G44" s="99"/>
    </row>
    <row r="45" spans="1:11" x14ac:dyDescent="0.5">
      <c r="A45" s="100"/>
      <c r="B45" s="74"/>
      <c r="C45" s="101"/>
      <c r="D45" s="74"/>
      <c r="E45" s="74"/>
      <c r="F45" s="102" t="s">
        <v>86</v>
      </c>
      <c r="G45" s="103"/>
    </row>
    <row r="46" spans="1:11" x14ac:dyDescent="0.5">
      <c r="A46" s="104"/>
      <c r="B46" s="646"/>
      <c r="C46" s="646"/>
      <c r="D46" s="646"/>
      <c r="E46" s="105"/>
      <c r="F46" s="106" t="s">
        <v>96</v>
      </c>
      <c r="G46" s="107"/>
    </row>
    <row r="47" spans="1:11" x14ac:dyDescent="0.5">
      <c r="A47" s="112" t="str">
        <f>A4</f>
        <v>ยอดเงินคงเหลือตามรายงานธนาคาร  ณ  วันที่  31 มกราคม  2562</v>
      </c>
      <c r="B47" s="74"/>
      <c r="C47" s="101"/>
      <c r="D47" s="74"/>
      <c r="E47" s="74"/>
      <c r="F47" s="113"/>
      <c r="G47" s="146">
        <v>547756.71</v>
      </c>
    </row>
    <row r="48" spans="1:11" x14ac:dyDescent="0.5">
      <c r="A48" s="112" t="s">
        <v>395</v>
      </c>
      <c r="B48" s="74"/>
      <c r="C48" s="101"/>
      <c r="D48" s="74"/>
      <c r="E48" s="74"/>
      <c r="F48" s="113"/>
      <c r="G48" s="103"/>
    </row>
    <row r="49" spans="1:7" x14ac:dyDescent="0.5">
      <c r="A49" s="100"/>
      <c r="B49" s="74"/>
      <c r="C49" s="642" t="s">
        <v>89</v>
      </c>
      <c r="D49" s="642"/>
      <c r="E49" s="118" t="s">
        <v>90</v>
      </c>
      <c r="F49" s="113"/>
      <c r="G49" s="103"/>
    </row>
    <row r="50" spans="1:7" x14ac:dyDescent="0.5">
      <c r="A50" s="100" t="s">
        <v>97</v>
      </c>
      <c r="B50" s="74"/>
      <c r="C50" s="643" t="s">
        <v>97</v>
      </c>
      <c r="D50" s="643"/>
      <c r="E50" s="101" t="s">
        <v>98</v>
      </c>
      <c r="F50" s="113"/>
      <c r="G50" s="103"/>
    </row>
    <row r="51" spans="1:7" x14ac:dyDescent="0.5">
      <c r="A51" s="100" t="s">
        <v>99</v>
      </c>
      <c r="B51" s="74"/>
      <c r="C51" s="643" t="s">
        <v>99</v>
      </c>
      <c r="D51" s="643"/>
      <c r="E51" s="101" t="s">
        <v>98</v>
      </c>
      <c r="F51" s="113"/>
      <c r="G51" s="103"/>
    </row>
    <row r="52" spans="1:7" x14ac:dyDescent="0.5">
      <c r="A52" s="100" t="s">
        <v>100</v>
      </c>
      <c r="B52" s="74"/>
      <c r="C52" s="643" t="s">
        <v>99</v>
      </c>
      <c r="D52" s="643"/>
      <c r="E52" s="101" t="s">
        <v>98</v>
      </c>
      <c r="F52" s="113"/>
      <c r="G52" s="103" t="s">
        <v>101</v>
      </c>
    </row>
    <row r="53" spans="1:7" x14ac:dyDescent="0.5">
      <c r="A53" s="100" t="s">
        <v>102</v>
      </c>
      <c r="B53" s="74"/>
      <c r="C53" s="101"/>
      <c r="D53" s="74"/>
      <c r="E53" s="74"/>
      <c r="F53" s="113"/>
      <c r="G53" s="103"/>
    </row>
    <row r="54" spans="1:7" x14ac:dyDescent="0.5">
      <c r="A54" s="114" t="s">
        <v>91</v>
      </c>
      <c r="B54" s="74"/>
      <c r="C54" s="118" t="s">
        <v>92</v>
      </c>
      <c r="D54" s="118"/>
      <c r="E54" s="118" t="s">
        <v>90</v>
      </c>
      <c r="F54" s="113"/>
      <c r="G54" s="103"/>
    </row>
    <row r="55" spans="1:7" x14ac:dyDescent="0.5">
      <c r="A55" s="116"/>
      <c r="B55" s="74"/>
      <c r="C55" s="123"/>
      <c r="D55" s="118"/>
      <c r="E55" s="147"/>
      <c r="F55" s="113"/>
      <c r="G55" s="148"/>
    </row>
    <row r="56" spans="1:7" x14ac:dyDescent="0.5">
      <c r="A56" s="116"/>
      <c r="B56" s="74"/>
      <c r="C56" s="123"/>
      <c r="D56" s="74"/>
      <c r="E56" s="147"/>
      <c r="F56" s="113"/>
      <c r="G56" s="103"/>
    </row>
    <row r="57" spans="1:7" x14ac:dyDescent="0.5">
      <c r="A57" s="116"/>
      <c r="B57" s="74"/>
      <c r="C57" s="123"/>
      <c r="D57" s="74"/>
      <c r="E57" s="147"/>
      <c r="F57" s="113"/>
      <c r="G57" s="103"/>
    </row>
    <row r="58" spans="1:7" x14ac:dyDescent="0.5">
      <c r="A58" s="116"/>
      <c r="B58" s="74"/>
      <c r="C58" s="123"/>
      <c r="D58" s="74"/>
      <c r="E58" s="147"/>
      <c r="F58" s="113"/>
      <c r="G58" s="103"/>
    </row>
    <row r="59" spans="1:7" x14ac:dyDescent="0.5">
      <c r="A59" s="116"/>
      <c r="B59" s="74"/>
      <c r="C59" s="123"/>
      <c r="D59" s="74"/>
      <c r="E59" s="147"/>
      <c r="F59" s="113"/>
      <c r="G59" s="103"/>
    </row>
    <row r="60" spans="1:7" x14ac:dyDescent="0.5">
      <c r="A60" s="116"/>
      <c r="B60" s="74"/>
      <c r="C60" s="123"/>
      <c r="D60" s="74"/>
      <c r="E60" s="147"/>
      <c r="F60" s="113"/>
      <c r="G60" s="103"/>
    </row>
    <row r="61" spans="1:7" x14ac:dyDescent="0.5">
      <c r="A61" s="116"/>
      <c r="B61" s="74"/>
      <c r="C61" s="123"/>
      <c r="D61" s="74"/>
      <c r="E61" s="147"/>
      <c r="F61" s="113"/>
      <c r="G61" s="103"/>
    </row>
    <row r="62" spans="1:7" x14ac:dyDescent="0.5">
      <c r="A62" s="116"/>
      <c r="B62" s="74"/>
      <c r="C62" s="123"/>
      <c r="D62" s="74"/>
      <c r="E62" s="147"/>
      <c r="F62" s="113"/>
      <c r="G62" s="148"/>
    </row>
    <row r="63" spans="1:7" x14ac:dyDescent="0.5">
      <c r="A63" s="116"/>
      <c r="B63" s="74"/>
      <c r="C63" s="123"/>
      <c r="D63" s="74"/>
      <c r="E63" s="149"/>
      <c r="F63" s="113"/>
      <c r="G63" s="103"/>
    </row>
    <row r="64" spans="1:7" x14ac:dyDescent="0.5">
      <c r="A64" s="116"/>
      <c r="B64" s="74"/>
      <c r="C64" s="123"/>
      <c r="D64" s="74"/>
      <c r="E64" s="149"/>
      <c r="F64" s="113"/>
      <c r="G64" s="103"/>
    </row>
    <row r="65" spans="1:7" x14ac:dyDescent="0.5">
      <c r="A65" s="116"/>
      <c r="B65" s="74"/>
      <c r="C65" s="123"/>
      <c r="D65" s="74"/>
      <c r="E65" s="149"/>
      <c r="F65" s="113"/>
      <c r="G65" s="103"/>
    </row>
    <row r="66" spans="1:7" x14ac:dyDescent="0.5">
      <c r="A66" s="100"/>
      <c r="B66" s="74"/>
      <c r="C66" s="101"/>
      <c r="D66" s="74"/>
      <c r="E66" s="74"/>
      <c r="F66" s="113"/>
      <c r="G66" s="103"/>
    </row>
    <row r="67" spans="1:7" x14ac:dyDescent="0.5">
      <c r="A67" s="100"/>
      <c r="B67" s="74"/>
      <c r="C67" s="101"/>
      <c r="D67" s="74"/>
      <c r="E67" s="74"/>
      <c r="F67" s="113"/>
      <c r="G67" s="103"/>
    </row>
    <row r="68" spans="1:7" x14ac:dyDescent="0.5">
      <c r="A68" s="100"/>
      <c r="B68" s="74"/>
      <c r="C68" s="101"/>
      <c r="D68" s="74"/>
      <c r="E68" s="74"/>
      <c r="F68" s="113"/>
      <c r="G68" s="103"/>
    </row>
    <row r="69" spans="1:7" x14ac:dyDescent="0.5">
      <c r="A69" s="100"/>
      <c r="B69" s="74"/>
      <c r="C69" s="101"/>
      <c r="D69" s="74"/>
      <c r="E69" s="74"/>
      <c r="F69" s="113"/>
      <c r="G69" s="103"/>
    </row>
    <row r="70" spans="1:7" x14ac:dyDescent="0.5">
      <c r="A70" s="100" t="s">
        <v>103</v>
      </c>
      <c r="B70" s="74"/>
      <c r="C70" s="101"/>
      <c r="D70" s="74"/>
      <c r="E70" s="74"/>
      <c r="F70" s="113"/>
      <c r="G70" s="150"/>
    </row>
    <row r="71" spans="1:7" x14ac:dyDescent="0.5">
      <c r="A71" s="100" t="s">
        <v>104</v>
      </c>
      <c r="B71" s="74"/>
      <c r="C71" s="101"/>
      <c r="D71" s="74"/>
      <c r="E71" s="74"/>
      <c r="F71" s="113"/>
      <c r="G71" s="150"/>
    </row>
    <row r="72" spans="1:7" x14ac:dyDescent="0.5">
      <c r="A72" s="100" t="s">
        <v>101</v>
      </c>
      <c r="B72" s="74"/>
      <c r="C72" s="101" t="s">
        <v>105</v>
      </c>
      <c r="D72" s="74"/>
      <c r="E72" s="74" t="s">
        <v>106</v>
      </c>
      <c r="F72" s="113"/>
      <c r="G72" s="103" t="s">
        <v>107</v>
      </c>
    </row>
    <row r="73" spans="1:7" x14ac:dyDescent="0.5">
      <c r="A73" s="128" t="str">
        <f>A33</f>
        <v>ยอดคงเหลือตามบัญชี  ณ  วันที่  31  มกราคม  2562</v>
      </c>
      <c r="B73" s="105"/>
      <c r="C73" s="129"/>
      <c r="D73" s="105"/>
      <c r="E73" s="105"/>
      <c r="F73" s="130"/>
      <c r="G73" s="131">
        <f>G47-G70</f>
        <v>547756.71</v>
      </c>
    </row>
    <row r="74" spans="1:7" x14ac:dyDescent="0.5">
      <c r="A74" s="108" t="s">
        <v>94</v>
      </c>
      <c r="B74" s="133" t="str">
        <f>B34</f>
        <v xml:space="preserve">   วันที่.....1  ก.พ....2562...</v>
      </c>
      <c r="C74" s="109"/>
      <c r="D74" s="134" t="s">
        <v>95</v>
      </c>
      <c r="E74" s="97"/>
      <c r="F74" s="133" t="str">
        <f>B74</f>
        <v xml:space="preserve">   วันที่.....1  ก.พ....2562...</v>
      </c>
      <c r="G74" s="99"/>
    </row>
    <row r="75" spans="1:7" x14ac:dyDescent="0.5">
      <c r="A75" s="136" t="s">
        <v>328</v>
      </c>
      <c r="B75" s="80"/>
      <c r="C75" s="137"/>
      <c r="D75" s="138" t="s">
        <v>330</v>
      </c>
      <c r="E75" s="80"/>
      <c r="F75" s="80"/>
      <c r="G75" s="91"/>
    </row>
    <row r="76" spans="1:7" x14ac:dyDescent="0.5">
      <c r="A76" s="647" t="s">
        <v>326</v>
      </c>
      <c r="B76" s="648"/>
      <c r="C76" s="137"/>
      <c r="D76" s="139" t="s">
        <v>193</v>
      </c>
      <c r="E76" s="140"/>
      <c r="F76" s="80"/>
      <c r="G76" s="91"/>
    </row>
    <row r="77" spans="1:7" x14ac:dyDescent="0.5">
      <c r="A77" s="649" t="str">
        <f>A37</f>
        <v>นักวิชาการเงินและบัญชีชำนาญการ</v>
      </c>
      <c r="B77" s="650"/>
      <c r="C77" s="141"/>
      <c r="D77" s="142" t="s">
        <v>329</v>
      </c>
      <c r="E77" s="143"/>
      <c r="F77" s="144"/>
      <c r="G77" s="145"/>
    </row>
    <row r="78" spans="1:7" x14ac:dyDescent="0.5">
      <c r="A78" s="151"/>
      <c r="B78" s="74"/>
      <c r="C78" s="101"/>
      <c r="D78" s="152"/>
      <c r="E78" s="152"/>
      <c r="F78" s="74"/>
      <c r="G78" s="74"/>
    </row>
    <row r="79" spans="1:7" x14ac:dyDescent="0.5">
      <c r="A79" s="151"/>
      <c r="B79" s="74"/>
      <c r="C79" s="485"/>
      <c r="D79" s="152"/>
      <c r="E79" s="152"/>
      <c r="F79" s="74"/>
      <c r="G79" s="74"/>
    </row>
    <row r="80" spans="1:7" x14ac:dyDescent="0.5">
      <c r="A80" s="151"/>
      <c r="B80" s="74"/>
      <c r="C80" s="485"/>
      <c r="D80" s="152"/>
      <c r="E80" s="152"/>
      <c r="F80" s="74"/>
      <c r="G80" s="74"/>
    </row>
    <row r="81" spans="1:7" x14ac:dyDescent="0.5">
      <c r="A81" s="151"/>
      <c r="B81" s="74"/>
      <c r="C81" s="485"/>
      <c r="D81" s="152"/>
      <c r="E81" s="152"/>
      <c r="F81" s="74"/>
      <c r="G81" s="74"/>
    </row>
    <row r="82" spans="1:7" x14ac:dyDescent="0.5">
      <c r="A82" s="644" t="s">
        <v>20</v>
      </c>
      <c r="B82" s="645"/>
      <c r="C82" s="645"/>
      <c r="D82" s="97"/>
      <c r="E82" s="97"/>
      <c r="F82" s="98"/>
      <c r="G82" s="99"/>
    </row>
    <row r="83" spans="1:7" x14ac:dyDescent="0.5">
      <c r="A83" s="100"/>
      <c r="B83" s="74"/>
      <c r="C83" s="101"/>
      <c r="D83" s="74"/>
      <c r="E83" s="74"/>
      <c r="F83" s="102" t="s">
        <v>86</v>
      </c>
      <c r="G83" s="103"/>
    </row>
    <row r="84" spans="1:7" x14ac:dyDescent="0.5">
      <c r="A84" s="104"/>
      <c r="B84" s="646"/>
      <c r="C84" s="646"/>
      <c r="D84" s="646"/>
      <c r="E84" s="105"/>
      <c r="F84" s="106" t="s">
        <v>357</v>
      </c>
      <c r="G84" s="107"/>
    </row>
    <row r="85" spans="1:7" x14ac:dyDescent="0.5">
      <c r="A85" s="112" t="str">
        <f>A47</f>
        <v>ยอดเงินคงเหลือตามรายงานธนาคาร  ณ  วันที่  31 มกราคม  2562</v>
      </c>
      <c r="B85" s="74"/>
      <c r="C85" s="101"/>
      <c r="D85" s="74"/>
      <c r="E85" s="74"/>
      <c r="F85" s="113"/>
      <c r="G85" s="146">
        <v>2363156.91</v>
      </c>
    </row>
    <row r="86" spans="1:7" x14ac:dyDescent="0.5">
      <c r="A86" s="112" t="s">
        <v>395</v>
      </c>
      <c r="B86" s="74"/>
      <c r="C86" s="101"/>
      <c r="D86" s="74"/>
      <c r="E86" s="74"/>
      <c r="F86" s="113"/>
      <c r="G86" s="103"/>
    </row>
    <row r="87" spans="1:7" x14ac:dyDescent="0.5">
      <c r="A87" s="100"/>
      <c r="B87" s="74"/>
      <c r="C87" s="642" t="s">
        <v>89</v>
      </c>
      <c r="D87" s="642"/>
      <c r="E87" s="118" t="s">
        <v>90</v>
      </c>
      <c r="F87" s="113"/>
      <c r="G87" s="103"/>
    </row>
    <row r="88" spans="1:7" x14ac:dyDescent="0.5">
      <c r="A88" s="100" t="s">
        <v>97</v>
      </c>
      <c r="B88" s="74"/>
      <c r="C88" s="643" t="s">
        <v>97</v>
      </c>
      <c r="D88" s="643"/>
      <c r="E88" s="101" t="s">
        <v>98</v>
      </c>
      <c r="F88" s="113"/>
      <c r="G88" s="103"/>
    </row>
    <row r="89" spans="1:7" x14ac:dyDescent="0.5">
      <c r="A89" s="100" t="s">
        <v>99</v>
      </c>
      <c r="B89" s="74"/>
      <c r="C89" s="643" t="s">
        <v>99</v>
      </c>
      <c r="D89" s="643"/>
      <c r="E89" s="101" t="s">
        <v>98</v>
      </c>
      <c r="F89" s="113"/>
      <c r="G89" s="103"/>
    </row>
    <row r="90" spans="1:7" x14ac:dyDescent="0.5">
      <c r="A90" s="100" t="s">
        <v>100</v>
      </c>
      <c r="B90" s="74"/>
      <c r="C90" s="643" t="s">
        <v>99</v>
      </c>
      <c r="D90" s="643"/>
      <c r="E90" s="101" t="s">
        <v>98</v>
      </c>
      <c r="F90" s="113"/>
      <c r="G90" s="103" t="s">
        <v>101</v>
      </c>
    </row>
    <row r="91" spans="1:7" x14ac:dyDescent="0.5">
      <c r="A91" s="100" t="s">
        <v>102</v>
      </c>
      <c r="B91" s="74"/>
      <c r="C91" s="101"/>
      <c r="D91" s="74"/>
      <c r="E91" s="74"/>
      <c r="F91" s="113"/>
      <c r="G91" s="103"/>
    </row>
    <row r="92" spans="1:7" x14ac:dyDescent="0.5">
      <c r="A92" s="114" t="s">
        <v>91</v>
      </c>
      <c r="B92" s="74"/>
      <c r="C92" s="118" t="s">
        <v>92</v>
      </c>
      <c r="D92" s="118"/>
      <c r="E92" s="118" t="s">
        <v>90</v>
      </c>
      <c r="F92" s="113"/>
      <c r="G92" s="103"/>
    </row>
    <row r="93" spans="1:7" x14ac:dyDescent="0.5">
      <c r="A93" s="116"/>
      <c r="B93" s="74"/>
      <c r="C93" s="123"/>
      <c r="D93" s="118"/>
      <c r="E93" s="147"/>
      <c r="F93" s="113"/>
      <c r="G93" s="148"/>
    </row>
    <row r="94" spans="1:7" x14ac:dyDescent="0.5">
      <c r="A94" s="116"/>
      <c r="B94" s="74"/>
      <c r="C94" s="123"/>
      <c r="D94" s="74"/>
      <c r="E94" s="147"/>
      <c r="F94" s="113"/>
      <c r="G94" s="103"/>
    </row>
    <row r="95" spans="1:7" x14ac:dyDescent="0.5">
      <c r="A95" s="116"/>
      <c r="B95" s="74"/>
      <c r="C95" s="123"/>
      <c r="D95" s="74"/>
      <c r="E95" s="147"/>
      <c r="F95" s="113"/>
      <c r="G95" s="103"/>
    </row>
    <row r="96" spans="1:7" x14ac:dyDescent="0.5">
      <c r="A96" s="116"/>
      <c r="B96" s="74"/>
      <c r="C96" s="123"/>
      <c r="D96" s="74"/>
      <c r="E96" s="147"/>
      <c r="F96" s="113"/>
      <c r="G96" s="103"/>
    </row>
    <row r="97" spans="1:7" x14ac:dyDescent="0.5">
      <c r="A97" s="116"/>
      <c r="B97" s="74"/>
      <c r="C97" s="123"/>
      <c r="D97" s="74"/>
      <c r="E97" s="147"/>
      <c r="F97" s="113"/>
      <c r="G97" s="103"/>
    </row>
    <row r="98" spans="1:7" x14ac:dyDescent="0.5">
      <c r="A98" s="116"/>
      <c r="B98" s="74"/>
      <c r="C98" s="123"/>
      <c r="D98" s="74"/>
      <c r="E98" s="147"/>
      <c r="F98" s="113"/>
      <c r="G98" s="103"/>
    </row>
    <row r="99" spans="1:7" x14ac:dyDescent="0.5">
      <c r="A99" s="116"/>
      <c r="B99" s="74"/>
      <c r="C99" s="123"/>
      <c r="D99" s="74"/>
      <c r="E99" s="147"/>
      <c r="F99" s="113"/>
      <c r="G99" s="103"/>
    </row>
    <row r="100" spans="1:7" x14ac:dyDescent="0.5">
      <c r="A100" s="116"/>
      <c r="B100" s="74"/>
      <c r="C100" s="123"/>
      <c r="D100" s="74"/>
      <c r="E100" s="147"/>
      <c r="F100" s="113"/>
      <c r="G100" s="148"/>
    </row>
    <row r="101" spans="1:7" x14ac:dyDescent="0.5">
      <c r="A101" s="116"/>
      <c r="B101" s="74"/>
      <c r="C101" s="123"/>
      <c r="D101" s="74"/>
      <c r="E101" s="149"/>
      <c r="F101" s="113"/>
      <c r="G101" s="103"/>
    </row>
    <row r="102" spans="1:7" x14ac:dyDescent="0.5">
      <c r="A102" s="116"/>
      <c r="B102" s="74"/>
      <c r="C102" s="123"/>
      <c r="D102" s="74"/>
      <c r="E102" s="149"/>
      <c r="F102" s="113"/>
      <c r="G102" s="103"/>
    </row>
    <row r="103" spans="1:7" x14ac:dyDescent="0.5">
      <c r="A103" s="116"/>
      <c r="B103" s="74"/>
      <c r="C103" s="123"/>
      <c r="D103" s="74"/>
      <c r="E103" s="149"/>
      <c r="F103" s="113"/>
      <c r="G103" s="103"/>
    </row>
    <row r="104" spans="1:7" x14ac:dyDescent="0.5">
      <c r="A104" s="100"/>
      <c r="B104" s="74"/>
      <c r="C104" s="101"/>
      <c r="D104" s="74"/>
      <c r="E104" s="74"/>
      <c r="F104" s="113"/>
      <c r="G104" s="103"/>
    </row>
    <row r="105" spans="1:7" x14ac:dyDescent="0.5">
      <c r="A105" s="100"/>
      <c r="B105" s="74"/>
      <c r="C105" s="101"/>
      <c r="D105" s="74"/>
      <c r="E105" s="74"/>
      <c r="F105" s="113"/>
      <c r="G105" s="103"/>
    </row>
    <row r="106" spans="1:7" x14ac:dyDescent="0.5">
      <c r="A106" s="100"/>
      <c r="B106" s="74"/>
      <c r="C106" s="101"/>
      <c r="D106" s="74"/>
      <c r="E106" s="74"/>
      <c r="F106" s="113"/>
      <c r="G106" s="103"/>
    </row>
    <row r="107" spans="1:7" x14ac:dyDescent="0.5">
      <c r="A107" s="100"/>
      <c r="B107" s="74"/>
      <c r="C107" s="101"/>
      <c r="D107" s="74"/>
      <c r="E107" s="74"/>
      <c r="F107" s="113"/>
      <c r="G107" s="103"/>
    </row>
    <row r="108" spans="1:7" x14ac:dyDescent="0.5">
      <c r="A108" s="100" t="s">
        <v>103</v>
      </c>
      <c r="B108" s="74"/>
      <c r="C108" s="101"/>
      <c r="D108" s="74"/>
      <c r="E108" s="74"/>
      <c r="F108" s="113"/>
      <c r="G108" s="150">
        <v>0</v>
      </c>
    </row>
    <row r="109" spans="1:7" x14ac:dyDescent="0.5">
      <c r="A109" s="100" t="s">
        <v>104</v>
      </c>
      <c r="B109" s="74"/>
      <c r="C109" s="101"/>
      <c r="D109" s="74"/>
      <c r="E109" s="74"/>
      <c r="F109" s="113"/>
      <c r="G109" s="150"/>
    </row>
    <row r="110" spans="1:7" x14ac:dyDescent="0.5">
      <c r="A110" s="100" t="s">
        <v>101</v>
      </c>
      <c r="B110" s="74"/>
      <c r="C110" s="101" t="s">
        <v>105</v>
      </c>
      <c r="D110" s="74"/>
      <c r="E110" s="74" t="s">
        <v>106</v>
      </c>
      <c r="F110" s="113"/>
      <c r="G110" s="103" t="s">
        <v>107</v>
      </c>
    </row>
    <row r="111" spans="1:7" x14ac:dyDescent="0.5">
      <c r="A111" s="128" t="str">
        <f>A73</f>
        <v>ยอดคงเหลือตามบัญชี  ณ  วันที่  31  มกราคม  2562</v>
      </c>
      <c r="B111" s="105"/>
      <c r="C111" s="129"/>
      <c r="D111" s="105"/>
      <c r="E111" s="105"/>
      <c r="F111" s="130"/>
      <c r="G111" s="131">
        <f>G85-G108</f>
        <v>2363156.91</v>
      </c>
    </row>
    <row r="112" spans="1:7" x14ac:dyDescent="0.5">
      <c r="A112" s="108" t="s">
        <v>94</v>
      </c>
      <c r="B112" s="133" t="str">
        <f>B74</f>
        <v xml:space="preserve">   วันที่.....1  ก.พ....2562...</v>
      </c>
      <c r="C112" s="109"/>
      <c r="D112" s="134" t="s">
        <v>95</v>
      </c>
      <c r="E112" s="97"/>
      <c r="F112" s="133" t="str">
        <f>B112</f>
        <v xml:space="preserve">   วันที่.....1  ก.พ....2562...</v>
      </c>
      <c r="G112" s="99"/>
    </row>
    <row r="113" spans="1:7" x14ac:dyDescent="0.5">
      <c r="A113" s="136" t="s">
        <v>328</v>
      </c>
      <c r="B113" s="80"/>
      <c r="C113" s="137"/>
      <c r="D113" s="138" t="s">
        <v>330</v>
      </c>
      <c r="E113" s="80"/>
      <c r="F113" s="80"/>
      <c r="G113" s="91"/>
    </row>
    <row r="114" spans="1:7" x14ac:dyDescent="0.5">
      <c r="A114" s="647" t="s">
        <v>326</v>
      </c>
      <c r="B114" s="648"/>
      <c r="C114" s="137"/>
      <c r="D114" s="139" t="s">
        <v>193</v>
      </c>
      <c r="E114" s="140"/>
      <c r="F114" s="80"/>
      <c r="G114" s="91"/>
    </row>
    <row r="115" spans="1:7" x14ac:dyDescent="0.5">
      <c r="A115" s="649" t="str">
        <f>A77</f>
        <v>นักวิชาการเงินและบัญชีชำนาญการ</v>
      </c>
      <c r="B115" s="650"/>
      <c r="C115" s="141"/>
      <c r="D115" s="142" t="s">
        <v>329</v>
      </c>
      <c r="E115" s="143"/>
      <c r="F115" s="144"/>
      <c r="G115" s="145"/>
    </row>
    <row r="116" spans="1:7" x14ac:dyDescent="0.5">
      <c r="A116" s="484"/>
      <c r="B116" s="484"/>
      <c r="C116" s="484"/>
      <c r="D116" s="140"/>
      <c r="E116" s="140"/>
      <c r="F116" s="80"/>
      <c r="G116" s="80"/>
    </row>
    <row r="117" spans="1:7" x14ac:dyDescent="0.5">
      <c r="A117" s="484"/>
      <c r="B117" s="484"/>
      <c r="C117" s="484"/>
      <c r="D117" s="140"/>
      <c r="E117" s="140"/>
      <c r="F117" s="80"/>
      <c r="G117" s="80"/>
    </row>
    <row r="118" spans="1:7" x14ac:dyDescent="0.5">
      <c r="A118" s="484"/>
      <c r="B118" s="484"/>
      <c r="C118" s="484"/>
      <c r="D118" s="140"/>
      <c r="E118" s="140"/>
      <c r="F118" s="80"/>
      <c r="G118" s="80"/>
    </row>
    <row r="119" spans="1:7" x14ac:dyDescent="0.5">
      <c r="A119" s="151"/>
      <c r="B119" s="74"/>
      <c r="C119" s="101"/>
      <c r="D119" s="152"/>
      <c r="E119" s="152"/>
      <c r="F119" s="74"/>
      <c r="G119" s="74"/>
    </row>
    <row r="120" spans="1:7" x14ac:dyDescent="0.5">
      <c r="A120" s="644" t="s">
        <v>20</v>
      </c>
      <c r="B120" s="645"/>
      <c r="C120" s="645"/>
      <c r="D120" s="97"/>
      <c r="E120" s="97"/>
      <c r="F120" s="98"/>
      <c r="G120" s="99"/>
    </row>
    <row r="121" spans="1:7" x14ac:dyDescent="0.5">
      <c r="A121" s="100"/>
      <c r="B121" s="74"/>
      <c r="C121" s="101"/>
      <c r="D121" s="74"/>
      <c r="E121" s="74"/>
      <c r="F121" s="102" t="s">
        <v>108</v>
      </c>
      <c r="G121" s="103"/>
    </row>
    <row r="122" spans="1:7" x14ac:dyDescent="0.5">
      <c r="A122" s="104"/>
      <c r="B122" s="646"/>
      <c r="C122" s="646"/>
      <c r="D122" s="646"/>
      <c r="E122" s="105"/>
      <c r="F122" s="106" t="s">
        <v>109</v>
      </c>
      <c r="G122" s="107"/>
    </row>
    <row r="123" spans="1:7" x14ac:dyDescent="0.5">
      <c r="A123" s="112" t="str">
        <f>A47</f>
        <v>ยอดเงินคงเหลือตามรายงานธนาคาร  ณ  วันที่  31 มกราคม  2562</v>
      </c>
      <c r="B123" s="74"/>
      <c r="C123" s="101"/>
      <c r="D123" s="74"/>
      <c r="E123" s="74"/>
      <c r="F123" s="113"/>
      <c r="G123" s="126">
        <v>1550936.88</v>
      </c>
    </row>
    <row r="124" spans="1:7" x14ac:dyDescent="0.5">
      <c r="A124" s="112" t="s">
        <v>395</v>
      </c>
      <c r="B124" s="74"/>
      <c r="C124" s="101"/>
      <c r="D124" s="74"/>
      <c r="E124" s="74"/>
      <c r="F124" s="113"/>
      <c r="G124" s="153"/>
    </row>
    <row r="125" spans="1:7" x14ac:dyDescent="0.5">
      <c r="A125" s="100"/>
      <c r="B125" s="74"/>
      <c r="C125" s="642" t="s">
        <v>89</v>
      </c>
      <c r="D125" s="642"/>
      <c r="E125" s="118" t="s">
        <v>90</v>
      </c>
      <c r="F125" s="113"/>
      <c r="G125" s="103"/>
    </row>
    <row r="126" spans="1:7" x14ac:dyDescent="0.5">
      <c r="A126" s="127" t="s">
        <v>397</v>
      </c>
      <c r="B126" s="74"/>
      <c r="C126" s="651">
        <v>241820</v>
      </c>
      <c r="D126" s="651"/>
      <c r="E126" s="595">
        <v>1333.8</v>
      </c>
      <c r="F126" s="113"/>
      <c r="G126" s="150">
        <v>1333.8</v>
      </c>
    </row>
    <row r="127" spans="1:7" x14ac:dyDescent="0.5">
      <c r="A127" s="154"/>
      <c r="B127" s="74"/>
      <c r="C127" s="156"/>
      <c r="D127" s="156"/>
      <c r="E127" s="157"/>
      <c r="F127" s="113"/>
      <c r="G127" s="150"/>
    </row>
    <row r="128" spans="1:7" x14ac:dyDescent="0.5">
      <c r="A128" s="154"/>
      <c r="B128" s="74"/>
      <c r="C128" s="156"/>
      <c r="D128" s="156"/>
      <c r="E128" s="157"/>
      <c r="F128" s="113"/>
      <c r="G128" s="150"/>
    </row>
    <row r="129" spans="1:7" x14ac:dyDescent="0.5">
      <c r="A129" s="100"/>
      <c r="B129" s="74"/>
      <c r="C129" s="643"/>
      <c r="D129" s="643"/>
      <c r="E129" s="155"/>
      <c r="F129" s="113"/>
      <c r="G129" s="103"/>
    </row>
    <row r="130" spans="1:7" x14ac:dyDescent="0.5">
      <c r="A130" s="100"/>
      <c r="B130" s="74"/>
      <c r="C130" s="643"/>
      <c r="D130" s="643"/>
      <c r="E130" s="101"/>
      <c r="F130" s="113"/>
      <c r="G130" s="103"/>
    </row>
    <row r="131" spans="1:7" x14ac:dyDescent="0.5">
      <c r="A131" s="100" t="s">
        <v>102</v>
      </c>
      <c r="B131" s="74"/>
      <c r="C131" s="101"/>
      <c r="D131" s="74"/>
      <c r="E131" s="74"/>
      <c r="F131" s="113"/>
      <c r="G131" s="150"/>
    </row>
    <row r="132" spans="1:7" x14ac:dyDescent="0.5">
      <c r="A132" s="114" t="s">
        <v>91</v>
      </c>
      <c r="B132" s="74"/>
      <c r="C132" s="118" t="s">
        <v>92</v>
      </c>
      <c r="D132" s="118"/>
      <c r="E132" s="118" t="s">
        <v>90</v>
      </c>
      <c r="F132" s="113"/>
      <c r="G132" s="103"/>
    </row>
    <row r="133" spans="1:7" x14ac:dyDescent="0.5">
      <c r="A133" s="154"/>
      <c r="B133" s="74"/>
      <c r="C133" s="156"/>
      <c r="D133" s="118"/>
      <c r="E133" s="147"/>
      <c r="F133" s="113"/>
      <c r="G133" s="148">
        <v>0</v>
      </c>
    </row>
    <row r="134" spans="1:7" x14ac:dyDescent="0.5">
      <c r="A134" s="116"/>
      <c r="B134" s="74"/>
      <c r="C134" s="123"/>
      <c r="D134" s="74"/>
      <c r="E134" s="147"/>
      <c r="F134" s="113"/>
      <c r="G134" s="103"/>
    </row>
    <row r="135" spans="1:7" x14ac:dyDescent="0.5">
      <c r="A135" s="116"/>
      <c r="B135" s="74"/>
      <c r="C135" s="123"/>
      <c r="D135" s="74"/>
      <c r="E135" s="147"/>
      <c r="F135" s="113"/>
      <c r="G135" s="103"/>
    </row>
    <row r="136" spans="1:7" x14ac:dyDescent="0.5">
      <c r="A136" s="116"/>
      <c r="B136" s="74"/>
      <c r="C136" s="123"/>
      <c r="D136" s="74"/>
      <c r="E136" s="147"/>
      <c r="F136" s="113"/>
      <c r="G136" s="103"/>
    </row>
    <row r="137" spans="1:7" x14ac:dyDescent="0.5">
      <c r="A137" s="116"/>
      <c r="B137" s="74"/>
      <c r="C137" s="123"/>
      <c r="D137" s="74"/>
      <c r="E137" s="149"/>
      <c r="F137" s="113"/>
      <c r="G137" s="150"/>
    </row>
    <row r="138" spans="1:7" x14ac:dyDescent="0.5">
      <c r="A138" s="116"/>
      <c r="B138" s="74"/>
      <c r="C138" s="123"/>
      <c r="D138" s="74"/>
      <c r="E138" s="149"/>
      <c r="F138" s="113"/>
      <c r="G138" s="103"/>
    </row>
    <row r="139" spans="1:7" x14ac:dyDescent="0.5">
      <c r="A139" s="116"/>
      <c r="B139" s="74"/>
      <c r="C139" s="123"/>
      <c r="D139" s="74"/>
      <c r="E139" s="149"/>
      <c r="F139" s="113"/>
      <c r="G139" s="103"/>
    </row>
    <row r="140" spans="1:7" x14ac:dyDescent="0.5">
      <c r="A140" s="100" t="s">
        <v>104</v>
      </c>
      <c r="B140" s="74"/>
      <c r="C140" s="101"/>
      <c r="D140" s="74"/>
      <c r="E140" s="74"/>
      <c r="F140" s="113"/>
      <c r="G140" s="158"/>
    </row>
    <row r="141" spans="1:7" x14ac:dyDescent="0.5">
      <c r="A141" s="116" t="s">
        <v>398</v>
      </c>
      <c r="B141" s="74"/>
      <c r="C141" s="123"/>
      <c r="D141" s="74"/>
      <c r="E141" s="149"/>
      <c r="F141" s="113"/>
      <c r="G141" s="150">
        <f>52879+509007.61</f>
        <v>561886.61</v>
      </c>
    </row>
    <row r="142" spans="1:7" x14ac:dyDescent="0.5">
      <c r="A142" s="116"/>
      <c r="B142" s="74"/>
      <c r="C142" s="123"/>
      <c r="D142" s="74"/>
      <c r="E142" s="149"/>
      <c r="F142" s="113"/>
      <c r="G142" s="158"/>
    </row>
    <row r="143" spans="1:7" x14ac:dyDescent="0.5">
      <c r="A143" s="116"/>
      <c r="B143" s="74"/>
      <c r="C143" s="123"/>
      <c r="D143" s="74"/>
      <c r="E143" s="149"/>
      <c r="F143" s="113"/>
      <c r="G143" s="158"/>
    </row>
    <row r="144" spans="1:7" x14ac:dyDescent="0.5">
      <c r="A144" s="116"/>
      <c r="B144" s="74"/>
      <c r="C144" s="123"/>
      <c r="D144" s="74"/>
      <c r="E144" s="149"/>
      <c r="F144" s="113"/>
      <c r="G144" s="158"/>
    </row>
    <row r="145" spans="1:7" x14ac:dyDescent="0.5">
      <c r="A145" s="116"/>
      <c r="B145" s="74"/>
      <c r="C145" s="123"/>
      <c r="D145" s="74"/>
      <c r="E145" s="149"/>
      <c r="F145" s="113"/>
      <c r="G145" s="158"/>
    </row>
    <row r="146" spans="1:7" x14ac:dyDescent="0.5">
      <c r="A146" s="100"/>
      <c r="B146" s="74"/>
      <c r="C146" s="101"/>
      <c r="D146" s="74"/>
      <c r="E146" s="74"/>
      <c r="F146" s="113"/>
      <c r="G146" s="103"/>
    </row>
    <row r="147" spans="1:7" x14ac:dyDescent="0.5">
      <c r="A147" s="128" t="str">
        <f>A73</f>
        <v>ยอดคงเหลือตามบัญชี  ณ  วันที่  31  มกราคม  2562</v>
      </c>
      <c r="B147" s="105"/>
      <c r="C147" s="129"/>
      <c r="D147" s="105"/>
      <c r="E147" s="105"/>
      <c r="F147" s="130"/>
      <c r="G147" s="159">
        <f>G123-G141+G126</f>
        <v>990384.07</v>
      </c>
    </row>
    <row r="148" spans="1:7" x14ac:dyDescent="0.5">
      <c r="A148" s="108" t="s">
        <v>94</v>
      </c>
      <c r="B148" s="133" t="str">
        <f>B34</f>
        <v xml:space="preserve">   วันที่.....1  ก.พ....2562...</v>
      </c>
      <c r="C148" s="109"/>
      <c r="D148" s="134" t="s">
        <v>95</v>
      </c>
      <c r="E148" s="97"/>
      <c r="F148" s="133" t="str">
        <f>B148</f>
        <v xml:space="preserve">   วันที่.....1  ก.พ....2562...</v>
      </c>
      <c r="G148" s="99"/>
    </row>
    <row r="149" spans="1:7" x14ac:dyDescent="0.5">
      <c r="A149" s="136" t="s">
        <v>328</v>
      </c>
      <c r="B149" s="80"/>
      <c r="C149" s="137"/>
      <c r="D149" s="138" t="s">
        <v>330</v>
      </c>
      <c r="E149" s="80"/>
      <c r="F149" s="80"/>
      <c r="G149" s="91"/>
    </row>
    <row r="150" spans="1:7" x14ac:dyDescent="0.5">
      <c r="A150" s="647" t="s">
        <v>326</v>
      </c>
      <c r="B150" s="648"/>
      <c r="C150" s="137"/>
      <c r="D150" s="139" t="s">
        <v>193</v>
      </c>
      <c r="E150" s="140"/>
      <c r="F150" s="80"/>
      <c r="G150" s="91"/>
    </row>
    <row r="151" spans="1:7" x14ac:dyDescent="0.5">
      <c r="A151" s="649" t="str">
        <f>A115</f>
        <v>นักวิชาการเงินและบัญชีชำนาญการ</v>
      </c>
      <c r="B151" s="650"/>
      <c r="C151" s="141"/>
      <c r="D151" s="142" t="s">
        <v>329</v>
      </c>
      <c r="E151" s="143"/>
      <c r="F151" s="144"/>
      <c r="G151" s="145"/>
    </row>
    <row r="152" spans="1:7" x14ac:dyDescent="0.5">
      <c r="A152" s="151"/>
      <c r="B152" s="74"/>
      <c r="C152" s="101"/>
      <c r="D152" s="152"/>
      <c r="E152" s="152"/>
      <c r="F152" s="74"/>
      <c r="G152" s="74"/>
    </row>
    <row r="153" spans="1:7" x14ac:dyDescent="0.5">
      <c r="A153" s="151"/>
      <c r="B153" s="74"/>
      <c r="C153" s="485"/>
      <c r="D153" s="152"/>
      <c r="E153" s="152"/>
      <c r="F153" s="74"/>
      <c r="G153" s="74"/>
    </row>
    <row r="154" spans="1:7" x14ac:dyDescent="0.5">
      <c r="A154" s="151"/>
      <c r="B154" s="74"/>
      <c r="C154" s="485"/>
      <c r="D154" s="152"/>
      <c r="E154" s="152"/>
      <c r="F154" s="74"/>
      <c r="G154" s="74"/>
    </row>
    <row r="155" spans="1:7" x14ac:dyDescent="0.5">
      <c r="A155" s="151"/>
      <c r="B155" s="74"/>
      <c r="C155" s="101"/>
      <c r="D155" s="152"/>
      <c r="E155" s="152"/>
      <c r="F155" s="74"/>
      <c r="G155" s="74"/>
    </row>
    <row r="156" spans="1:7" x14ac:dyDescent="0.5">
      <c r="A156" s="151"/>
      <c r="B156" s="74"/>
      <c r="C156" s="101"/>
      <c r="D156" s="152"/>
      <c r="E156" s="152"/>
      <c r="F156" s="74"/>
      <c r="G156" s="74"/>
    </row>
    <row r="157" spans="1:7" x14ac:dyDescent="0.5">
      <c r="A157" s="644" t="s">
        <v>20</v>
      </c>
      <c r="B157" s="645"/>
      <c r="C157" s="645"/>
      <c r="D157" s="97"/>
      <c r="E157" s="97"/>
      <c r="F157" s="98"/>
      <c r="G157" s="99"/>
    </row>
    <row r="158" spans="1:7" x14ac:dyDescent="0.5">
      <c r="A158" s="100"/>
      <c r="B158" s="74"/>
      <c r="C158" s="101"/>
      <c r="D158" s="74"/>
      <c r="E158" s="74"/>
      <c r="F158" s="102" t="s">
        <v>110</v>
      </c>
      <c r="G158" s="103"/>
    </row>
    <row r="159" spans="1:7" x14ac:dyDescent="0.5">
      <c r="A159" s="104"/>
      <c r="B159" s="646"/>
      <c r="C159" s="646"/>
      <c r="D159" s="646"/>
      <c r="E159" s="105"/>
      <c r="F159" s="106" t="s">
        <v>111</v>
      </c>
      <c r="G159" s="107"/>
    </row>
    <row r="160" spans="1:7" x14ac:dyDescent="0.5">
      <c r="A160" s="112" t="str">
        <f>A123</f>
        <v>ยอดเงินคงเหลือตามรายงานธนาคาร  ณ  วันที่  31 มกราคม  2562</v>
      </c>
      <c r="B160" s="74"/>
      <c r="C160" s="101"/>
      <c r="D160" s="74"/>
      <c r="E160" s="74"/>
      <c r="F160" s="113"/>
      <c r="G160" s="126">
        <v>816.97</v>
      </c>
    </row>
    <row r="161" spans="1:7" x14ac:dyDescent="0.5">
      <c r="A161" s="112" t="s">
        <v>395</v>
      </c>
      <c r="B161" s="74"/>
      <c r="C161" s="101"/>
      <c r="D161" s="74"/>
      <c r="E161" s="74"/>
      <c r="F161" s="113"/>
      <c r="G161" s="103"/>
    </row>
    <row r="162" spans="1:7" x14ac:dyDescent="0.5">
      <c r="A162" s="100"/>
      <c r="B162" s="74"/>
      <c r="C162" s="642" t="s">
        <v>89</v>
      </c>
      <c r="D162" s="642"/>
      <c r="E162" s="118" t="s">
        <v>90</v>
      </c>
      <c r="F162" s="113"/>
      <c r="G162" s="103"/>
    </row>
    <row r="163" spans="1:7" x14ac:dyDescent="0.5">
      <c r="A163" s="100" t="s">
        <v>97</v>
      </c>
      <c r="B163" s="74"/>
      <c r="C163" s="643" t="s">
        <v>97</v>
      </c>
      <c r="D163" s="643"/>
      <c r="E163" s="101" t="s">
        <v>98</v>
      </c>
      <c r="F163" s="113"/>
      <c r="G163" s="103"/>
    </row>
    <row r="164" spans="1:7" x14ac:dyDescent="0.5">
      <c r="A164" s="100" t="s">
        <v>99</v>
      </c>
      <c r="B164" s="74"/>
      <c r="C164" s="643" t="s">
        <v>99</v>
      </c>
      <c r="D164" s="643"/>
      <c r="E164" s="101" t="s">
        <v>98</v>
      </c>
      <c r="F164" s="113"/>
      <c r="G164" s="103"/>
    </row>
    <row r="165" spans="1:7" x14ac:dyDescent="0.5">
      <c r="A165" s="100" t="s">
        <v>100</v>
      </c>
      <c r="B165" s="74"/>
      <c r="C165" s="643" t="s">
        <v>99</v>
      </c>
      <c r="D165" s="643"/>
      <c r="E165" s="101" t="s">
        <v>98</v>
      </c>
      <c r="F165" s="113"/>
      <c r="G165" s="103" t="s">
        <v>101</v>
      </c>
    </row>
    <row r="166" spans="1:7" x14ac:dyDescent="0.5">
      <c r="A166" s="100" t="s">
        <v>102</v>
      </c>
      <c r="B166" s="74"/>
      <c r="C166" s="101"/>
      <c r="D166" s="74"/>
      <c r="E166" s="74"/>
      <c r="F166" s="113"/>
      <c r="G166" s="103"/>
    </row>
    <row r="167" spans="1:7" x14ac:dyDescent="0.5">
      <c r="A167" s="114" t="s">
        <v>91</v>
      </c>
      <c r="B167" s="74"/>
      <c r="C167" s="118" t="s">
        <v>92</v>
      </c>
      <c r="D167" s="118"/>
      <c r="E167" s="118" t="s">
        <v>90</v>
      </c>
      <c r="F167" s="113"/>
      <c r="G167" s="103"/>
    </row>
    <row r="168" spans="1:7" x14ac:dyDescent="0.5">
      <c r="A168" s="116"/>
      <c r="B168" s="74"/>
      <c r="C168" s="123"/>
      <c r="D168" s="118"/>
      <c r="E168" s="147"/>
      <c r="F168" s="113"/>
      <c r="G168" s="103"/>
    </row>
    <row r="169" spans="1:7" x14ac:dyDescent="0.5">
      <c r="A169" s="116"/>
      <c r="B169" s="74"/>
      <c r="C169" s="123"/>
      <c r="D169" s="74"/>
      <c r="E169" s="147"/>
      <c r="F169" s="113"/>
      <c r="G169" s="103"/>
    </row>
    <row r="170" spans="1:7" x14ac:dyDescent="0.5">
      <c r="A170" s="116"/>
      <c r="B170" s="74"/>
      <c r="C170" s="123"/>
      <c r="D170" s="74"/>
      <c r="E170" s="147"/>
      <c r="F170" s="113"/>
      <c r="G170" s="103"/>
    </row>
    <row r="171" spans="1:7" x14ac:dyDescent="0.5">
      <c r="A171" s="116"/>
      <c r="B171" s="74"/>
      <c r="C171" s="123"/>
      <c r="D171" s="74"/>
      <c r="E171" s="147"/>
      <c r="F171" s="113"/>
      <c r="G171" s="103"/>
    </row>
    <row r="172" spans="1:7" x14ac:dyDescent="0.5">
      <c r="A172" s="116"/>
      <c r="B172" s="74"/>
      <c r="C172" s="123"/>
      <c r="D172" s="74"/>
      <c r="E172" s="147"/>
      <c r="F172" s="113"/>
      <c r="G172" s="103"/>
    </row>
    <row r="173" spans="1:7" x14ac:dyDescent="0.5">
      <c r="A173" s="116"/>
      <c r="B173" s="74"/>
      <c r="C173" s="123"/>
      <c r="D173" s="74"/>
      <c r="E173" s="147"/>
      <c r="F173" s="113"/>
      <c r="G173" s="103"/>
    </row>
    <row r="174" spans="1:7" x14ac:dyDescent="0.5">
      <c r="A174" s="116"/>
      <c r="B174" s="74"/>
      <c r="C174" s="123"/>
      <c r="D174" s="74"/>
      <c r="E174" s="147"/>
      <c r="F174" s="113"/>
      <c r="G174" s="103"/>
    </row>
    <row r="175" spans="1:7" x14ac:dyDescent="0.5">
      <c r="A175" s="116"/>
      <c r="B175" s="74"/>
      <c r="C175" s="123"/>
      <c r="D175" s="74"/>
      <c r="E175" s="147"/>
      <c r="F175" s="113"/>
      <c r="G175" s="103"/>
    </row>
    <row r="176" spans="1:7" x14ac:dyDescent="0.5">
      <c r="A176" s="116"/>
      <c r="B176" s="74"/>
      <c r="C176" s="123"/>
      <c r="D176" s="74"/>
      <c r="E176" s="147"/>
      <c r="F176" s="113"/>
      <c r="G176" s="103"/>
    </row>
    <row r="177" spans="1:7" x14ac:dyDescent="0.5">
      <c r="A177" s="116"/>
      <c r="B177" s="74"/>
      <c r="C177" s="123"/>
      <c r="D177" s="74"/>
      <c r="E177" s="147"/>
      <c r="F177" s="113"/>
      <c r="G177" s="103"/>
    </row>
    <row r="178" spans="1:7" x14ac:dyDescent="0.5">
      <c r="A178" s="116"/>
      <c r="B178" s="74"/>
      <c r="C178" s="123"/>
      <c r="D178" s="74"/>
      <c r="E178" s="147"/>
      <c r="F178" s="113"/>
      <c r="G178" s="103"/>
    </row>
    <row r="179" spans="1:7" x14ac:dyDescent="0.5">
      <c r="A179" s="116"/>
      <c r="B179" s="74"/>
      <c r="C179" s="123"/>
      <c r="D179" s="74"/>
      <c r="E179" s="147"/>
      <c r="F179" s="113"/>
      <c r="G179" s="103"/>
    </row>
    <row r="180" spans="1:7" x14ac:dyDescent="0.5">
      <c r="A180" s="116"/>
      <c r="B180" s="74"/>
      <c r="C180" s="123"/>
      <c r="D180" s="74"/>
      <c r="E180" s="147"/>
      <c r="F180" s="113"/>
      <c r="G180" s="103"/>
    </row>
    <row r="181" spans="1:7" x14ac:dyDescent="0.5">
      <c r="A181" s="116"/>
      <c r="B181" s="74"/>
      <c r="C181" s="123"/>
      <c r="D181" s="74"/>
      <c r="E181" s="147"/>
      <c r="F181" s="113"/>
      <c r="G181" s="103"/>
    </row>
    <row r="182" spans="1:7" x14ac:dyDescent="0.5">
      <c r="A182" s="100" t="s">
        <v>112</v>
      </c>
      <c r="B182" s="74"/>
      <c r="C182" s="101"/>
      <c r="D182" s="74"/>
      <c r="E182" s="74"/>
      <c r="F182" s="113"/>
      <c r="G182" s="150">
        <v>0</v>
      </c>
    </row>
    <row r="183" spans="1:7" x14ac:dyDescent="0.5">
      <c r="A183" s="100"/>
      <c r="B183" s="74"/>
      <c r="C183" s="101"/>
      <c r="D183" s="74"/>
      <c r="E183" s="74"/>
      <c r="F183" s="113"/>
      <c r="G183" s="103"/>
    </row>
    <row r="184" spans="1:7" x14ac:dyDescent="0.5">
      <c r="A184" s="128" t="str">
        <f>A147</f>
        <v>ยอดคงเหลือตามบัญชี  ณ  วันที่  31  มกราคม  2562</v>
      </c>
      <c r="B184" s="105"/>
      <c r="C184" s="129"/>
      <c r="D184" s="105"/>
      <c r="E184" s="105"/>
      <c r="F184" s="130"/>
      <c r="G184" s="131">
        <f>G160-G182</f>
        <v>816.97</v>
      </c>
    </row>
    <row r="185" spans="1:7" x14ac:dyDescent="0.5">
      <c r="A185" s="108" t="s">
        <v>94</v>
      </c>
      <c r="B185" s="133" t="str">
        <f>B74</f>
        <v xml:space="preserve">   วันที่.....1  ก.พ....2562...</v>
      </c>
      <c r="C185" s="109"/>
      <c r="D185" s="134" t="s">
        <v>95</v>
      </c>
      <c r="E185" s="97"/>
      <c r="F185" s="133" t="str">
        <f>B185</f>
        <v xml:space="preserve">   วันที่.....1  ก.พ....2562...</v>
      </c>
      <c r="G185" s="99"/>
    </row>
    <row r="186" spans="1:7" x14ac:dyDescent="0.5">
      <c r="A186" s="136" t="s">
        <v>328</v>
      </c>
      <c r="B186" s="80"/>
      <c r="C186" s="137"/>
      <c r="D186" s="138" t="s">
        <v>330</v>
      </c>
      <c r="E186" s="80"/>
      <c r="F186" s="80"/>
      <c r="G186" s="91"/>
    </row>
    <row r="187" spans="1:7" x14ac:dyDescent="0.5">
      <c r="A187" s="647" t="s">
        <v>326</v>
      </c>
      <c r="B187" s="648"/>
      <c r="C187" s="137"/>
      <c r="D187" s="139" t="s">
        <v>193</v>
      </c>
      <c r="E187" s="140"/>
      <c r="F187" s="80"/>
      <c r="G187" s="91"/>
    </row>
    <row r="188" spans="1:7" x14ac:dyDescent="0.5">
      <c r="A188" s="649" t="str">
        <f>A151</f>
        <v>นักวิชาการเงินและบัญชีชำนาญการ</v>
      </c>
      <c r="B188" s="650"/>
      <c r="C188" s="141"/>
      <c r="D188" s="142" t="s">
        <v>329</v>
      </c>
      <c r="E188" s="143"/>
      <c r="F188" s="144"/>
      <c r="G188" s="145"/>
    </row>
    <row r="189" spans="1:7" x14ac:dyDescent="0.5">
      <c r="A189" s="151"/>
      <c r="B189" s="74"/>
      <c r="C189" s="101"/>
      <c r="D189" s="152"/>
      <c r="E189" s="152"/>
      <c r="F189" s="74"/>
      <c r="G189" s="74"/>
    </row>
    <row r="190" spans="1:7" x14ac:dyDescent="0.5">
      <c r="A190" s="151"/>
      <c r="B190" s="74"/>
      <c r="C190" s="485"/>
      <c r="D190" s="152"/>
      <c r="E190" s="152"/>
      <c r="F190" s="74"/>
      <c r="G190" s="74"/>
    </row>
    <row r="191" spans="1:7" x14ac:dyDescent="0.5">
      <c r="A191" s="151"/>
      <c r="B191" s="74"/>
      <c r="C191" s="485"/>
      <c r="D191" s="152"/>
      <c r="E191" s="152"/>
      <c r="F191" s="74"/>
      <c r="G191" s="74"/>
    </row>
    <row r="192" spans="1:7" x14ac:dyDescent="0.5">
      <c r="A192" s="151"/>
      <c r="B192" s="74"/>
      <c r="C192" s="101"/>
      <c r="D192" s="152"/>
      <c r="E192" s="152"/>
      <c r="F192" s="74"/>
      <c r="G192" s="74"/>
    </row>
    <row r="193" spans="1:7" x14ac:dyDescent="0.5">
      <c r="A193" s="151"/>
      <c r="B193" s="74"/>
      <c r="C193" s="101"/>
      <c r="D193" s="152"/>
      <c r="E193" s="152"/>
      <c r="F193" s="74"/>
      <c r="G193" s="74"/>
    </row>
    <row r="194" spans="1:7" x14ac:dyDescent="0.5">
      <c r="A194" s="151"/>
      <c r="B194" s="74"/>
      <c r="C194" s="101"/>
      <c r="D194" s="152"/>
      <c r="E194" s="152"/>
      <c r="F194" s="74"/>
      <c r="G194" s="74"/>
    </row>
    <row r="195" spans="1:7" x14ac:dyDescent="0.5">
      <c r="A195" s="644" t="s">
        <v>20</v>
      </c>
      <c r="B195" s="645"/>
      <c r="C195" s="645"/>
      <c r="D195" s="97"/>
      <c r="E195" s="97"/>
      <c r="F195" s="98"/>
      <c r="G195" s="99"/>
    </row>
    <row r="196" spans="1:7" x14ac:dyDescent="0.5">
      <c r="A196" s="100"/>
      <c r="B196" s="74"/>
      <c r="C196" s="101"/>
      <c r="D196" s="74"/>
      <c r="E196" s="74"/>
      <c r="F196" s="102" t="s">
        <v>110</v>
      </c>
      <c r="G196" s="103"/>
    </row>
    <row r="197" spans="1:7" x14ac:dyDescent="0.5">
      <c r="A197" s="104"/>
      <c r="B197" s="646"/>
      <c r="C197" s="646"/>
      <c r="D197" s="646"/>
      <c r="E197" s="105"/>
      <c r="F197" s="106" t="s">
        <v>402</v>
      </c>
      <c r="G197" s="107"/>
    </row>
    <row r="198" spans="1:7" x14ac:dyDescent="0.5">
      <c r="A198" s="112" t="str">
        <f>A160</f>
        <v>ยอดเงินคงเหลือตามรายงานธนาคาร  ณ  วันที่  31 มกราคม  2562</v>
      </c>
      <c r="B198" s="74"/>
      <c r="C198" s="101"/>
      <c r="D198" s="74"/>
      <c r="E198" s="74"/>
      <c r="F198" s="113"/>
      <c r="G198" s="126">
        <v>11838000</v>
      </c>
    </row>
    <row r="199" spans="1:7" x14ac:dyDescent="0.5">
      <c r="A199" s="112" t="s">
        <v>395</v>
      </c>
      <c r="B199" s="74"/>
      <c r="C199" s="101"/>
      <c r="D199" s="74"/>
      <c r="E199" s="74"/>
      <c r="F199" s="113"/>
      <c r="G199" s="103"/>
    </row>
    <row r="200" spans="1:7" x14ac:dyDescent="0.5">
      <c r="A200" s="100"/>
      <c r="B200" s="74"/>
      <c r="C200" s="642" t="s">
        <v>89</v>
      </c>
      <c r="D200" s="642"/>
      <c r="E200" s="118" t="s">
        <v>90</v>
      </c>
      <c r="F200" s="113"/>
      <c r="G200" s="103"/>
    </row>
    <row r="201" spans="1:7" x14ac:dyDescent="0.5">
      <c r="A201" s="100" t="s">
        <v>97</v>
      </c>
      <c r="B201" s="74"/>
      <c r="C201" s="643" t="s">
        <v>97</v>
      </c>
      <c r="D201" s="643"/>
      <c r="E201" s="101" t="s">
        <v>98</v>
      </c>
      <c r="F201" s="113"/>
      <c r="G201" s="103"/>
    </row>
    <row r="202" spans="1:7" x14ac:dyDescent="0.5">
      <c r="A202" s="100" t="s">
        <v>99</v>
      </c>
      <c r="B202" s="74"/>
      <c r="C202" s="643" t="s">
        <v>99</v>
      </c>
      <c r="D202" s="643"/>
      <c r="E202" s="101" t="s">
        <v>98</v>
      </c>
      <c r="F202" s="113"/>
      <c r="G202" s="103"/>
    </row>
    <row r="203" spans="1:7" x14ac:dyDescent="0.5">
      <c r="A203" s="100" t="s">
        <v>100</v>
      </c>
      <c r="B203" s="74"/>
      <c r="C203" s="643" t="s">
        <v>99</v>
      </c>
      <c r="D203" s="643"/>
      <c r="E203" s="101" t="s">
        <v>98</v>
      </c>
      <c r="F203" s="113"/>
      <c r="G203" s="103" t="s">
        <v>101</v>
      </c>
    </row>
    <row r="204" spans="1:7" x14ac:dyDescent="0.5">
      <c r="A204" s="100" t="s">
        <v>102</v>
      </c>
      <c r="B204" s="74"/>
      <c r="C204" s="101"/>
      <c r="D204" s="74"/>
      <c r="E204" s="74"/>
      <c r="F204" s="113"/>
      <c r="G204" s="103"/>
    </row>
    <row r="205" spans="1:7" x14ac:dyDescent="0.5">
      <c r="A205" s="114" t="s">
        <v>91</v>
      </c>
      <c r="B205" s="74"/>
      <c r="C205" s="118" t="s">
        <v>92</v>
      </c>
      <c r="D205" s="118"/>
      <c r="E205" s="118" t="s">
        <v>90</v>
      </c>
      <c r="F205" s="113"/>
      <c r="G205" s="103"/>
    </row>
    <row r="206" spans="1:7" x14ac:dyDescent="0.5">
      <c r="A206" s="116"/>
      <c r="B206" s="74"/>
      <c r="C206" s="123"/>
      <c r="D206" s="118"/>
      <c r="E206" s="147"/>
      <c r="F206" s="113"/>
      <c r="G206" s="103"/>
    </row>
    <row r="207" spans="1:7" x14ac:dyDescent="0.5">
      <c r="A207" s="116"/>
      <c r="B207" s="74"/>
      <c r="C207" s="123"/>
      <c r="D207" s="74"/>
      <c r="E207" s="147"/>
      <c r="F207" s="113"/>
      <c r="G207" s="103"/>
    </row>
    <row r="208" spans="1:7" x14ac:dyDescent="0.5">
      <c r="A208" s="116"/>
      <c r="B208" s="74"/>
      <c r="C208" s="123"/>
      <c r="D208" s="74"/>
      <c r="E208" s="147"/>
      <c r="F208" s="113"/>
      <c r="G208" s="103"/>
    </row>
    <row r="209" spans="1:7" x14ac:dyDescent="0.5">
      <c r="A209" s="116"/>
      <c r="B209" s="74"/>
      <c r="C209" s="123"/>
      <c r="D209" s="74"/>
      <c r="E209" s="147"/>
      <c r="F209" s="113"/>
      <c r="G209" s="103"/>
    </row>
    <row r="210" spans="1:7" x14ac:dyDescent="0.5">
      <c r="A210" s="116"/>
      <c r="B210" s="74"/>
      <c r="C210" s="123"/>
      <c r="D210" s="74"/>
      <c r="E210" s="147"/>
      <c r="F210" s="113"/>
      <c r="G210" s="103"/>
    </row>
    <row r="211" spans="1:7" x14ac:dyDescent="0.5">
      <c r="A211" s="116"/>
      <c r="B211" s="74"/>
      <c r="C211" s="123"/>
      <c r="D211" s="74"/>
      <c r="E211" s="147"/>
      <c r="F211" s="113"/>
      <c r="G211" s="103"/>
    </row>
    <row r="212" spans="1:7" x14ac:dyDescent="0.5">
      <c r="A212" s="116"/>
      <c r="B212" s="74"/>
      <c r="C212" s="123"/>
      <c r="D212" s="74"/>
      <c r="E212" s="147"/>
      <c r="F212" s="113"/>
      <c r="G212" s="103"/>
    </row>
    <row r="213" spans="1:7" x14ac:dyDescent="0.5">
      <c r="A213" s="116"/>
      <c r="B213" s="74"/>
      <c r="C213" s="123"/>
      <c r="D213" s="74"/>
      <c r="E213" s="147"/>
      <c r="F213" s="113"/>
      <c r="G213" s="103"/>
    </row>
    <row r="214" spans="1:7" x14ac:dyDescent="0.5">
      <c r="A214" s="116"/>
      <c r="B214" s="74"/>
      <c r="C214" s="123"/>
      <c r="D214" s="74"/>
      <c r="E214" s="147"/>
      <c r="F214" s="113"/>
      <c r="G214" s="103"/>
    </row>
    <row r="215" spans="1:7" x14ac:dyDescent="0.5">
      <c r="A215" s="116"/>
      <c r="B215" s="74"/>
      <c r="C215" s="123"/>
      <c r="D215" s="74"/>
      <c r="E215" s="147"/>
      <c r="F215" s="113"/>
      <c r="G215" s="103"/>
    </row>
    <row r="216" spans="1:7" x14ac:dyDescent="0.5">
      <c r="A216" s="116"/>
      <c r="B216" s="74"/>
      <c r="C216" s="123"/>
      <c r="D216" s="74"/>
      <c r="E216" s="147"/>
      <c r="F216" s="113"/>
      <c r="G216" s="103"/>
    </row>
    <row r="217" spans="1:7" x14ac:dyDescent="0.5">
      <c r="A217" s="116"/>
      <c r="B217" s="74"/>
      <c r="C217" s="123"/>
      <c r="D217" s="74"/>
      <c r="E217" s="147"/>
      <c r="F217" s="113"/>
      <c r="G217" s="103"/>
    </row>
    <row r="218" spans="1:7" x14ac:dyDescent="0.5">
      <c r="A218" s="116"/>
      <c r="B218" s="74"/>
      <c r="C218" s="123"/>
      <c r="D218" s="74"/>
      <c r="E218" s="147"/>
      <c r="F218" s="113"/>
      <c r="G218" s="148"/>
    </row>
    <row r="219" spans="1:7" x14ac:dyDescent="0.5">
      <c r="A219" s="100" t="s">
        <v>104</v>
      </c>
      <c r="B219" s="74"/>
      <c r="C219" s="101"/>
      <c r="D219" s="74"/>
      <c r="E219" s="74"/>
      <c r="F219" s="113"/>
      <c r="G219" s="160"/>
    </row>
    <row r="220" spans="1:7" x14ac:dyDescent="0.5">
      <c r="A220" s="100" t="s">
        <v>101</v>
      </c>
      <c r="B220" s="74"/>
      <c r="C220" s="101" t="s">
        <v>105</v>
      </c>
      <c r="D220" s="74"/>
      <c r="E220" s="74" t="s">
        <v>106</v>
      </c>
      <c r="F220" s="113"/>
      <c r="G220" s="103" t="s">
        <v>107</v>
      </c>
    </row>
    <row r="221" spans="1:7" x14ac:dyDescent="0.5">
      <c r="A221" s="128" t="str">
        <f>A184</f>
        <v>ยอดคงเหลือตามบัญชี  ณ  วันที่  31  มกราคม  2562</v>
      </c>
      <c r="B221" s="105"/>
      <c r="C221" s="129"/>
      <c r="D221" s="105"/>
      <c r="E221" s="105"/>
      <c r="F221" s="130"/>
      <c r="G221" s="131">
        <f>SUM(G198-G218)-G219</f>
        <v>11838000</v>
      </c>
    </row>
    <row r="222" spans="1:7" x14ac:dyDescent="0.5">
      <c r="A222" s="108" t="s">
        <v>94</v>
      </c>
      <c r="B222" s="133" t="str">
        <f>B185</f>
        <v xml:space="preserve">   วันที่.....1  ก.พ....2562...</v>
      </c>
      <c r="C222" s="109"/>
      <c r="D222" s="134" t="s">
        <v>95</v>
      </c>
      <c r="E222" s="97"/>
      <c r="F222" s="73" t="str">
        <f>B222</f>
        <v xml:space="preserve">   วันที่.....1  ก.พ....2562...</v>
      </c>
      <c r="G222" s="103"/>
    </row>
    <row r="223" spans="1:7" x14ac:dyDescent="0.5">
      <c r="A223" s="136" t="s">
        <v>328</v>
      </c>
      <c r="B223" s="80"/>
      <c r="C223" s="137"/>
      <c r="D223" s="138" t="s">
        <v>330</v>
      </c>
      <c r="E223" s="80"/>
      <c r="F223" s="80"/>
      <c r="G223" s="91"/>
    </row>
    <row r="224" spans="1:7" x14ac:dyDescent="0.5">
      <c r="A224" s="647" t="s">
        <v>326</v>
      </c>
      <c r="B224" s="648"/>
      <c r="C224" s="137"/>
      <c r="D224" s="139" t="s">
        <v>193</v>
      </c>
      <c r="E224" s="140"/>
      <c r="F224" s="80"/>
      <c r="G224" s="91"/>
    </row>
    <row r="225" spans="1:7" x14ac:dyDescent="0.5">
      <c r="A225" s="649" t="str">
        <f>A188</f>
        <v>นักวิชาการเงินและบัญชีชำนาญการ</v>
      </c>
      <c r="B225" s="650"/>
      <c r="C225" s="141"/>
      <c r="D225" s="142" t="s">
        <v>329</v>
      </c>
      <c r="E225" s="143"/>
      <c r="F225" s="144"/>
      <c r="G225" s="145"/>
    </row>
    <row r="226" spans="1:7" x14ac:dyDescent="0.5">
      <c r="A226" s="161"/>
      <c r="B226" s="94"/>
      <c r="C226" s="162"/>
      <c r="D226" s="94"/>
      <c r="E226" s="94"/>
      <c r="F226" s="94"/>
      <c r="G226" s="94"/>
    </row>
  </sheetData>
  <mergeCells count="45">
    <mergeCell ref="A224:B224"/>
    <mergeCell ref="A225:B225"/>
    <mergeCell ref="A115:B115"/>
    <mergeCell ref="A150:B150"/>
    <mergeCell ref="A151:B151"/>
    <mergeCell ref="A187:B187"/>
    <mergeCell ref="A188:B188"/>
    <mergeCell ref="B122:D122"/>
    <mergeCell ref="C125:D125"/>
    <mergeCell ref="C126:D126"/>
    <mergeCell ref="C129:D129"/>
    <mergeCell ref="C163:D163"/>
    <mergeCell ref="C164:D164"/>
    <mergeCell ref="C165:D165"/>
    <mergeCell ref="C130:D130"/>
    <mergeCell ref="A157:C157"/>
    <mergeCell ref="B159:D159"/>
    <mergeCell ref="C162:D162"/>
    <mergeCell ref="C203:D203"/>
    <mergeCell ref="A195:C195"/>
    <mergeCell ref="B197:D197"/>
    <mergeCell ref="C200:D200"/>
    <mergeCell ref="C201:D201"/>
    <mergeCell ref="C202:D202"/>
    <mergeCell ref="A1:C1"/>
    <mergeCell ref="B3:D3"/>
    <mergeCell ref="C6:D6"/>
    <mergeCell ref="A44:C44"/>
    <mergeCell ref="B46:D46"/>
    <mergeCell ref="A37:B37"/>
    <mergeCell ref="A36:B36"/>
    <mergeCell ref="C49:D49"/>
    <mergeCell ref="C50:D50"/>
    <mergeCell ref="C51:D51"/>
    <mergeCell ref="C52:D52"/>
    <mergeCell ref="A120:C120"/>
    <mergeCell ref="A82:C82"/>
    <mergeCell ref="B84:D84"/>
    <mergeCell ref="C87:D87"/>
    <mergeCell ref="C88:D88"/>
    <mergeCell ref="C89:D89"/>
    <mergeCell ref="C90:D90"/>
    <mergeCell ref="A76:B76"/>
    <mergeCell ref="A77:B77"/>
    <mergeCell ref="A114:B114"/>
  </mergeCells>
  <pageMargins left="0.64" right="0.11" top="0.31" bottom="0.23622047244094491" header="0.31496062992125984" footer="0.31496062992125984"/>
  <pageSetup paperSize="9" scale="9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13</vt:i4>
      </vt:variant>
    </vt:vector>
  </HeadingPairs>
  <TitlesOfParts>
    <vt:vector size="13" baseType="lpstr">
      <vt:lpstr>งบทดลอง (2)</vt:lpstr>
      <vt:lpstr>รับ-จ่ายเงินสด (2)</vt:lpstr>
      <vt:lpstr>รายรับประกอบงบทดลอง</vt:lpstr>
      <vt:lpstr>จ่ายจริงประกอบงบทดลอง</vt:lpstr>
      <vt:lpstr>หมายเหตุ 3-4 งบทดลอง</vt:lpstr>
      <vt:lpstr>หมายเหตุ 1-6 รับจ่าย</vt:lpstr>
      <vt:lpstr>เงินมัดจำ</vt:lpstr>
      <vt:lpstr>เงินมัดจำ (2)</vt:lpstr>
      <vt:lpstr>กระทบยอดเงินฝากธนาคาร</vt:lpstr>
      <vt:lpstr>ใบผ่านรายการบัญชีทั่วไป</vt:lpstr>
      <vt:lpstr>เงินอุดหนุน ฉก 59</vt:lpstr>
      <vt:lpstr>แบบจ่ายเงินสะสม</vt:lpstr>
      <vt:lpstr>กระดาษทำการเงินคงเหลือ)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KITTITcom</dc:creator>
  <cp:lastModifiedBy>took</cp:lastModifiedBy>
  <cp:lastPrinted>2019-02-20T02:41:26Z</cp:lastPrinted>
  <dcterms:created xsi:type="dcterms:W3CDTF">2015-06-05T01:50:10Z</dcterms:created>
  <dcterms:modified xsi:type="dcterms:W3CDTF">2019-03-05T08:01:53Z</dcterms:modified>
</cp:coreProperties>
</file>